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 codeName="{E757BCB4-07E6-AE0B-56E0-F0EEF7A6E26C}"/>
  <workbookPr codeName="ThisWorkbook"/>
  <mc:AlternateContent xmlns:mc="http://schemas.openxmlformats.org/markup-compatibility/2006">
    <mc:Choice Requires="x15">
      <x15ac:absPath xmlns:x15ac="http://schemas.microsoft.com/office/spreadsheetml/2010/11/ac" url="D:\Retail\2024\"/>
    </mc:Choice>
  </mc:AlternateContent>
  <xr:revisionPtr revIDLastSave="0" documentId="13_ncr:1_{498C2E9A-1D72-46E3-A560-D3377CFFFD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imulador" sheetId="1" r:id="rId1"/>
    <sheet name="Cronograma Pago diferido" sheetId="7" state="hidden" r:id="rId2"/>
    <sheet name="Hoja1" sheetId="4" state="hidden" r:id="rId3"/>
    <sheet name="Cronograma" sheetId="3" state="hidden" r:id="rId4"/>
    <sheet name="Etiquetas" sheetId="2" state="hidden" r:id="rId5"/>
    <sheet name="formulas y ejemplos" sheetId="6" state="hidden" r:id="rId6"/>
  </sheets>
  <definedNames>
    <definedName name="Cuotas">Etiquetas!$E$25:$E$71</definedName>
    <definedName name="Opcion">Etiquetas!$E$5:$E$6</definedName>
    <definedName name="Revolvente">Etiquetas!$B$25</definedName>
    <definedName name="selección">Simulador!$E$11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gDJhZS2I+XPWveXcz5mf0i1pfl4Q=="/>
    </ext>
  </extLst>
</workbook>
</file>

<file path=xl/calcChain.xml><?xml version="1.0" encoding="utf-8"?>
<calcChain xmlns="http://schemas.openxmlformats.org/spreadsheetml/2006/main">
  <c r="E28" i="1" l="1"/>
  <c r="H66" i="7"/>
  <c r="H64" i="3"/>
  <c r="E26" i="1"/>
  <c r="F64" i="3"/>
  <c r="E19" i="1"/>
  <c r="D4" i="7" s="1"/>
  <c r="Q4" i="7" s="1"/>
  <c r="Q5" i="7" s="1"/>
  <c r="Q6" i="7" s="1"/>
  <c r="A18" i="7"/>
  <c r="V29" i="7"/>
  <c r="V28" i="7"/>
  <c r="V27" i="7"/>
  <c r="V26" i="7"/>
  <c r="V25" i="7"/>
  <c r="V24" i="7"/>
  <c r="V23" i="7"/>
  <c r="V22" i="7"/>
  <c r="V21" i="7"/>
  <c r="V20" i="7"/>
  <c r="V19" i="7"/>
  <c r="A19" i="7"/>
  <c r="V18" i="7"/>
  <c r="N18" i="7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Q3" i="7"/>
  <c r="D3" i="7"/>
  <c r="D44" i="7" s="1"/>
  <c r="D2" i="7"/>
  <c r="D60" i="7" l="1"/>
  <c r="D52" i="7"/>
  <c r="D51" i="7"/>
  <c r="G63" i="7"/>
  <c r="D58" i="7"/>
  <c r="G54" i="7"/>
  <c r="D62" i="7"/>
  <c r="D54" i="7"/>
  <c r="D46" i="7"/>
  <c r="G58" i="7"/>
  <c r="G50" i="7"/>
  <c r="G42" i="7"/>
  <c r="D61" i="7"/>
  <c r="D53" i="7"/>
  <c r="D45" i="7"/>
  <c r="G65" i="7"/>
  <c r="G57" i="7"/>
  <c r="G49" i="7"/>
  <c r="G64" i="7"/>
  <c r="G47" i="7"/>
  <c r="G48" i="7"/>
  <c r="D42" i="7"/>
  <c r="G46" i="7"/>
  <c r="D57" i="7"/>
  <c r="G45" i="7"/>
  <c r="D64" i="7"/>
  <c r="D56" i="7"/>
  <c r="D48" i="7"/>
  <c r="G60" i="7"/>
  <c r="G52" i="7"/>
  <c r="G44" i="7"/>
  <c r="G56" i="7"/>
  <c r="D59" i="7"/>
  <c r="D43" i="7"/>
  <c r="G55" i="7"/>
  <c r="B18" i="7"/>
  <c r="I18" i="7" s="1"/>
  <c r="D50" i="7"/>
  <c r="G62" i="7"/>
  <c r="D65" i="7"/>
  <c r="D49" i="7"/>
  <c r="G61" i="7"/>
  <c r="G53" i="7"/>
  <c r="D63" i="7"/>
  <c r="D55" i="7"/>
  <c r="D47" i="7"/>
  <c r="G59" i="7"/>
  <c r="G51" i="7"/>
  <c r="G43" i="7"/>
  <c r="A20" i="7"/>
  <c r="Q2" i="7"/>
  <c r="D5" i="7"/>
  <c r="Q15" i="7"/>
  <c r="D15" i="7"/>
  <c r="D4" i="3"/>
  <c r="D5" i="3" s="1"/>
  <c r="B61" i="6"/>
  <c r="C47" i="6"/>
  <c r="B47" i="6"/>
  <c r="C48" i="6"/>
  <c r="C49" i="6"/>
  <c r="B48" i="6"/>
  <c r="B49" i="6"/>
  <c r="A31" i="6"/>
  <c r="B31" i="6"/>
  <c r="C31" i="6"/>
  <c r="D31" i="6"/>
  <c r="A32" i="6"/>
  <c r="B32" i="6"/>
  <c r="C32" i="6"/>
  <c r="D32" i="6"/>
  <c r="A33" i="6"/>
  <c r="B33" i="6"/>
  <c r="C33" i="6"/>
  <c r="D33" i="6"/>
  <c r="A34" i="6"/>
  <c r="B34" i="6"/>
  <c r="C34" i="6"/>
  <c r="D34" i="6"/>
  <c r="A35" i="6"/>
  <c r="B35" i="6"/>
  <c r="C35" i="6"/>
  <c r="D35" i="6"/>
  <c r="A36" i="6"/>
  <c r="B36" i="6"/>
  <c r="C36" i="6"/>
  <c r="D36" i="6"/>
  <c r="A37" i="6"/>
  <c r="B37" i="6"/>
  <c r="C37" i="6"/>
  <c r="D37" i="6"/>
  <c r="A38" i="6"/>
  <c r="B38" i="6"/>
  <c r="C38" i="6"/>
  <c r="D38" i="6"/>
  <c r="A39" i="6"/>
  <c r="B39" i="6"/>
  <c r="C39" i="6"/>
  <c r="D39" i="6"/>
  <c r="A40" i="6"/>
  <c r="B40" i="6"/>
  <c r="C40" i="6"/>
  <c r="D40" i="6"/>
  <c r="A41" i="6"/>
  <c r="B41" i="6"/>
  <c r="C41" i="6"/>
  <c r="D41" i="6"/>
  <c r="D30" i="6"/>
  <c r="C30" i="6"/>
  <c r="B30" i="6"/>
  <c r="A30" i="6"/>
  <c r="A11" i="6"/>
  <c r="A12" i="6"/>
  <c r="A13" i="6" s="1"/>
  <c r="A14" i="6" s="1"/>
  <c r="A15" i="6" s="1"/>
  <c r="A16" i="6" s="1"/>
  <c r="A17" i="6" s="1"/>
  <c r="A18" i="6" s="1"/>
  <c r="A19" i="6" s="1"/>
  <c r="A20" i="6" s="1"/>
  <c r="A10" i="6"/>
  <c r="D6" i="7" l="1"/>
  <c r="I4" i="7" s="1"/>
  <c r="F16" i="7"/>
  <c r="E16" i="7" s="1"/>
  <c r="D16" i="7" s="1"/>
  <c r="F17" i="7" s="1"/>
  <c r="E17" i="7" s="1"/>
  <c r="D17" i="7" s="1"/>
  <c r="F18" i="7" s="1"/>
  <c r="C18" i="7"/>
  <c r="V2" i="7"/>
  <c r="V4" i="7"/>
  <c r="A21" i="7"/>
  <c r="U18" i="7"/>
  <c r="Y15" i="7"/>
  <c r="S18" i="7"/>
  <c r="R18" i="7"/>
  <c r="Q18" i="7" s="1"/>
  <c r="H18" i="7"/>
  <c r="L15" i="7"/>
  <c r="B19" i="7"/>
  <c r="I19" i="7" s="1"/>
  <c r="Q4" i="3"/>
  <c r="D2" i="3"/>
  <c r="B20" i="7" l="1"/>
  <c r="I20" i="7" s="1"/>
  <c r="S19" i="7"/>
  <c r="U19" i="7"/>
  <c r="R19" i="7"/>
  <c r="T18" i="7"/>
  <c r="W18" i="7" s="1"/>
  <c r="Y18" i="7" s="1"/>
  <c r="A22" i="7"/>
  <c r="C19" i="7"/>
  <c r="W4" i="7"/>
  <c r="D6" i="3"/>
  <c r="T19" i="7" l="1"/>
  <c r="W19" i="7" s="1"/>
  <c r="Y19" i="7" s="1"/>
  <c r="C20" i="7"/>
  <c r="B21" i="7"/>
  <c r="I21" i="7" s="1"/>
  <c r="A23" i="7"/>
  <c r="Q19" i="7"/>
  <c r="B2" i="6"/>
  <c r="D49" i="6"/>
  <c r="D48" i="6"/>
  <c r="D47" i="6"/>
  <c r="C21" i="7" l="1"/>
  <c r="B22" i="7"/>
  <c r="I22" i="7" s="1"/>
  <c r="A24" i="7"/>
  <c r="U20" i="7"/>
  <c r="S20" i="7"/>
  <c r="R20" i="7"/>
  <c r="Q20" i="7" s="1"/>
  <c r="B3" i="6"/>
  <c r="C22" i="7" l="1"/>
  <c r="B23" i="7"/>
  <c r="I23" i="7" s="1"/>
  <c r="S21" i="7"/>
  <c r="U21" i="7"/>
  <c r="R21" i="7"/>
  <c r="T20" i="7"/>
  <c r="W20" i="7" s="1"/>
  <c r="Y20" i="7" s="1"/>
  <c r="A25" i="7"/>
  <c r="B4" i="6"/>
  <c r="E13" i="6" s="1"/>
  <c r="C3" i="6"/>
  <c r="C6" i="4"/>
  <c r="C7" i="4" s="1"/>
  <c r="Q3" i="3"/>
  <c r="D3" i="3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 s="1"/>
  <c r="G33" i="4" s="1"/>
  <c r="G34" i="4" s="1"/>
  <c r="G35" i="4" s="1"/>
  <c r="G36" i="4" s="1"/>
  <c r="G37" i="4" s="1"/>
  <c r="G38" i="4" s="1"/>
  <c r="G39" i="4" s="1"/>
  <c r="C4" i="4"/>
  <c r="I4" i="4" s="1"/>
  <c r="M4" i="4" s="1"/>
  <c r="P4" i="4" s="1"/>
  <c r="V27" i="3"/>
  <c r="V26" i="3"/>
  <c r="V25" i="3"/>
  <c r="V24" i="3"/>
  <c r="V23" i="3"/>
  <c r="V22" i="3"/>
  <c r="V21" i="3"/>
  <c r="V20" i="3"/>
  <c r="V19" i="3"/>
  <c r="V18" i="3"/>
  <c r="V17" i="3"/>
  <c r="V16" i="3"/>
  <c r="N16" i="3"/>
  <c r="N17" i="3" s="1"/>
  <c r="N18" i="3" s="1"/>
  <c r="N19" i="3" s="1"/>
  <c r="N20" i="3" s="1"/>
  <c r="N21" i="3" s="1"/>
  <c r="N22" i="3" s="1"/>
  <c r="N23" i="3" s="1"/>
  <c r="N24" i="3" s="1"/>
  <c r="N25" i="3" s="1"/>
  <c r="N26" i="3" s="1"/>
  <c r="N27" i="3" s="1"/>
  <c r="A16" i="3"/>
  <c r="E25" i="2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T21" i="7" l="1"/>
  <c r="C23" i="7"/>
  <c r="B24" i="7"/>
  <c r="I24" i="7" s="1"/>
  <c r="Q21" i="7"/>
  <c r="U22" i="7"/>
  <c r="R22" i="7"/>
  <c r="S22" i="7"/>
  <c r="W21" i="7"/>
  <c r="Y21" i="7" s="1"/>
  <c r="A26" i="7"/>
  <c r="E14" i="6"/>
  <c r="E17" i="6"/>
  <c r="E16" i="6"/>
  <c r="E11" i="6"/>
  <c r="E15" i="6"/>
  <c r="E19" i="6"/>
  <c r="B5" i="6"/>
  <c r="E12" i="6"/>
  <c r="E20" i="6"/>
  <c r="E18" i="6"/>
  <c r="B25" i="6"/>
  <c r="E10" i="6"/>
  <c r="E9" i="6"/>
  <c r="N5" i="4"/>
  <c r="C8" i="4"/>
  <c r="L5" i="4" s="1"/>
  <c r="Q5" i="3"/>
  <c r="Q6" i="3" s="1"/>
  <c r="D15" i="3"/>
  <c r="A17" i="3"/>
  <c r="Q15" i="3"/>
  <c r="U16" i="3" s="1"/>
  <c r="Q2" i="3"/>
  <c r="B16" i="3"/>
  <c r="I16" i="3" s="1"/>
  <c r="J30" i="6" s="1"/>
  <c r="B25" i="7" l="1"/>
  <c r="I25" i="7" s="1"/>
  <c r="C24" i="7"/>
  <c r="T22" i="7"/>
  <c r="W22" i="7" s="1"/>
  <c r="Y22" i="7" s="1"/>
  <c r="C16" i="3"/>
  <c r="Q22" i="7"/>
  <c r="A27" i="7"/>
  <c r="E21" i="6"/>
  <c r="B24" i="6" s="1"/>
  <c r="B26" i="6" s="1"/>
  <c r="B27" i="6" s="1"/>
  <c r="H16" i="3"/>
  <c r="I30" i="6" s="1"/>
  <c r="E30" i="6"/>
  <c r="B62" i="6" s="1"/>
  <c r="B63" i="6" s="1"/>
  <c r="I4" i="3"/>
  <c r="J5" i="4"/>
  <c r="I5" i="4" s="1"/>
  <c r="F16" i="3"/>
  <c r="G30" i="6" s="1"/>
  <c r="L15" i="3"/>
  <c r="V2" i="3"/>
  <c r="V4" i="3"/>
  <c r="R16" i="3"/>
  <c r="S16" i="3"/>
  <c r="Y15" i="3"/>
  <c r="B17" i="3"/>
  <c r="I17" i="3" s="1"/>
  <c r="J31" i="6" s="1"/>
  <c r="A18" i="3"/>
  <c r="C25" i="7" l="1"/>
  <c r="B26" i="7"/>
  <c r="I26" i="7" s="1"/>
  <c r="A28" i="7"/>
  <c r="S23" i="7"/>
  <c r="U23" i="7"/>
  <c r="R23" i="7"/>
  <c r="P5" i="4"/>
  <c r="C17" i="3"/>
  <c r="T16" i="3"/>
  <c r="W16" i="3" s="1"/>
  <c r="Y16" i="3" s="1"/>
  <c r="W4" i="3"/>
  <c r="Q16" i="3"/>
  <c r="U17" i="3" s="1"/>
  <c r="A19" i="3"/>
  <c r="B18" i="3"/>
  <c r="I18" i="3" s="1"/>
  <c r="J32" i="6" s="1"/>
  <c r="C26" i="7" l="1"/>
  <c r="T23" i="7"/>
  <c r="W23" i="7" s="1"/>
  <c r="Y23" i="7" s="1"/>
  <c r="B27" i="7"/>
  <c r="I27" i="7" s="1"/>
  <c r="Q23" i="7"/>
  <c r="A29" i="7"/>
  <c r="B28" i="7"/>
  <c r="I28" i="7" s="1"/>
  <c r="C18" i="3"/>
  <c r="B19" i="3"/>
  <c r="I19" i="3" s="1"/>
  <c r="J33" i="6" s="1"/>
  <c r="A20" i="3"/>
  <c r="S17" i="3"/>
  <c r="R17" i="3"/>
  <c r="C27" i="7" l="1"/>
  <c r="A30" i="7"/>
  <c r="B29" i="7"/>
  <c r="I29" i="7" s="1"/>
  <c r="C28" i="7"/>
  <c r="U24" i="7"/>
  <c r="S24" i="7"/>
  <c r="R24" i="7"/>
  <c r="Q24" i="7" s="1"/>
  <c r="C19" i="3"/>
  <c r="B20" i="3"/>
  <c r="I20" i="3" s="1"/>
  <c r="J34" i="6" s="1"/>
  <c r="A21" i="3"/>
  <c r="T17" i="3"/>
  <c r="W17" i="3" s="1"/>
  <c r="Y17" i="3" s="1"/>
  <c r="Q17" i="3"/>
  <c r="U18" i="3" s="1"/>
  <c r="B30" i="7" l="1"/>
  <c r="I30" i="7" s="1"/>
  <c r="A31" i="7"/>
  <c r="C29" i="7"/>
  <c r="S25" i="7"/>
  <c r="U25" i="7"/>
  <c r="R25" i="7"/>
  <c r="Q25" i="7" s="1"/>
  <c r="T24" i="7"/>
  <c r="W24" i="7" s="1"/>
  <c r="Y24" i="7" s="1"/>
  <c r="C20" i="3"/>
  <c r="A22" i="3"/>
  <c r="B21" i="3"/>
  <c r="I21" i="3" s="1"/>
  <c r="J35" i="6" s="1"/>
  <c r="S18" i="3"/>
  <c r="R18" i="3"/>
  <c r="C30" i="7" l="1"/>
  <c r="U26" i="7"/>
  <c r="R26" i="7"/>
  <c r="S26" i="7"/>
  <c r="A32" i="7"/>
  <c r="B31" i="7"/>
  <c r="I31" i="7" s="1"/>
  <c r="T25" i="7"/>
  <c r="W25" i="7" s="1"/>
  <c r="Y25" i="7" s="1"/>
  <c r="C21" i="3"/>
  <c r="T18" i="3"/>
  <c r="W18" i="3" s="1"/>
  <c r="Y18" i="3" s="1"/>
  <c r="Q18" i="3"/>
  <c r="U19" i="3" s="1"/>
  <c r="B22" i="3"/>
  <c r="I22" i="3" s="1"/>
  <c r="J36" i="6" s="1"/>
  <c r="A23" i="3"/>
  <c r="C31" i="7" l="1"/>
  <c r="T26" i="7"/>
  <c r="W26" i="7" s="1"/>
  <c r="Y26" i="7" s="1"/>
  <c r="B32" i="7"/>
  <c r="I32" i="7" s="1"/>
  <c r="A33" i="7"/>
  <c r="Q26" i="7"/>
  <c r="C22" i="3"/>
  <c r="R19" i="3"/>
  <c r="Q19" i="3" s="1"/>
  <c r="U20" i="3" s="1"/>
  <c r="S19" i="3"/>
  <c r="B23" i="3"/>
  <c r="I23" i="3" s="1"/>
  <c r="J37" i="6" s="1"/>
  <c r="A24" i="3"/>
  <c r="C32" i="7" l="1"/>
  <c r="B33" i="7"/>
  <c r="I33" i="7" s="1"/>
  <c r="A34" i="7"/>
  <c r="S27" i="7"/>
  <c r="U27" i="7"/>
  <c r="R27" i="7"/>
  <c r="C23" i="3"/>
  <c r="S20" i="3"/>
  <c r="R20" i="3"/>
  <c r="T19" i="3"/>
  <c r="W19" i="3" s="1"/>
  <c r="Y19" i="3" s="1"/>
  <c r="A25" i="3"/>
  <c r="B24" i="3"/>
  <c r="I24" i="3" s="1"/>
  <c r="J38" i="6" s="1"/>
  <c r="C33" i="7" l="1"/>
  <c r="T27" i="7"/>
  <c r="W27" i="7" s="1"/>
  <c r="Y27" i="7" s="1"/>
  <c r="A35" i="7"/>
  <c r="B34" i="7"/>
  <c r="I34" i="7" s="1"/>
  <c r="Q27" i="7"/>
  <c r="C24" i="3"/>
  <c r="T20" i="3"/>
  <c r="W20" i="3" s="1"/>
  <c r="Y20" i="3" s="1"/>
  <c r="Q20" i="3"/>
  <c r="U21" i="3" s="1"/>
  <c r="B25" i="3"/>
  <c r="I25" i="3" s="1"/>
  <c r="J39" i="6" s="1"/>
  <c r="A26" i="3"/>
  <c r="C34" i="7" l="1"/>
  <c r="U28" i="7"/>
  <c r="S28" i="7"/>
  <c r="R28" i="7"/>
  <c r="Q28" i="7" s="1"/>
  <c r="B35" i="7"/>
  <c r="I35" i="7" s="1"/>
  <c r="A36" i="7"/>
  <c r="R21" i="3"/>
  <c r="S21" i="3"/>
  <c r="C25" i="3"/>
  <c r="B26" i="3"/>
  <c r="I26" i="3" s="1"/>
  <c r="J40" i="6" s="1"/>
  <c r="A27" i="3"/>
  <c r="C35" i="7" l="1"/>
  <c r="B36" i="7"/>
  <c r="I36" i="7" s="1"/>
  <c r="A37" i="7"/>
  <c r="T28" i="7"/>
  <c r="W28" i="7" s="1"/>
  <c r="Y28" i="7" s="1"/>
  <c r="S29" i="7"/>
  <c r="S66" i="7" s="1"/>
  <c r="R29" i="7"/>
  <c r="Q29" i="7" s="1"/>
  <c r="U29" i="7"/>
  <c r="T21" i="3"/>
  <c r="W21" i="3" s="1"/>
  <c r="Y21" i="3" s="1"/>
  <c r="Q21" i="3"/>
  <c r="U22" i="3" s="1"/>
  <c r="C26" i="3"/>
  <c r="A28" i="3"/>
  <c r="B27" i="3"/>
  <c r="I27" i="3" s="1"/>
  <c r="J41" i="6" s="1"/>
  <c r="C36" i="7" l="1"/>
  <c r="A38" i="7"/>
  <c r="B37" i="7"/>
  <c r="I37" i="7" s="1"/>
  <c r="T29" i="7"/>
  <c r="W29" i="7" s="1"/>
  <c r="Y29" i="7" s="1"/>
  <c r="Y10" i="7" s="1"/>
  <c r="R66" i="7"/>
  <c r="R22" i="3"/>
  <c r="S22" i="3"/>
  <c r="C27" i="3"/>
  <c r="B28" i="3"/>
  <c r="I28" i="3" s="1"/>
  <c r="A29" i="3"/>
  <c r="C37" i="7" l="1"/>
  <c r="B38" i="7"/>
  <c r="I38" i="7" s="1"/>
  <c r="A39" i="7"/>
  <c r="C28" i="3"/>
  <c r="T22" i="3"/>
  <c r="W22" i="3" s="1"/>
  <c r="Y22" i="3" s="1"/>
  <c r="Q22" i="3"/>
  <c r="U23" i="3" s="1"/>
  <c r="B29" i="3"/>
  <c r="I29" i="3" s="1"/>
  <c r="A30" i="3"/>
  <c r="C38" i="7" l="1"/>
  <c r="B39" i="7"/>
  <c r="I39" i="7" s="1"/>
  <c r="A40" i="7"/>
  <c r="C29" i="3"/>
  <c r="S23" i="3"/>
  <c r="R23" i="3"/>
  <c r="B30" i="3"/>
  <c r="I30" i="3" s="1"/>
  <c r="A31" i="3"/>
  <c r="C39" i="7" l="1"/>
  <c r="B40" i="7"/>
  <c r="I40" i="7" s="1"/>
  <c r="A41" i="7"/>
  <c r="T23" i="3"/>
  <c r="W23" i="3" s="1"/>
  <c r="Y23" i="3" s="1"/>
  <c r="C30" i="3"/>
  <c r="Q23" i="3"/>
  <c r="U24" i="3" s="1"/>
  <c r="B31" i="3"/>
  <c r="I31" i="3" s="1"/>
  <c r="A32" i="3"/>
  <c r="C40" i="7" l="1"/>
  <c r="B41" i="7"/>
  <c r="I41" i="7" s="1"/>
  <c r="A42" i="7"/>
  <c r="S24" i="3"/>
  <c r="R24" i="3"/>
  <c r="C31" i="3"/>
  <c r="B32" i="3"/>
  <c r="I32" i="3" s="1"/>
  <c r="A33" i="3"/>
  <c r="C41" i="7" l="1"/>
  <c r="E42" i="7"/>
  <c r="A43" i="7"/>
  <c r="H43" i="7"/>
  <c r="C42" i="7"/>
  <c r="B42" i="7"/>
  <c r="I42" i="7" s="1"/>
  <c r="F42" i="7"/>
  <c r="T24" i="3"/>
  <c r="W24" i="3" s="1"/>
  <c r="Y24" i="3" s="1"/>
  <c r="Q24" i="3"/>
  <c r="U25" i="3" s="1"/>
  <c r="C32" i="3"/>
  <c r="B33" i="3"/>
  <c r="I33" i="3" s="1"/>
  <c r="A34" i="3"/>
  <c r="B43" i="7" l="1"/>
  <c r="I43" i="7" s="1"/>
  <c r="J43" i="7" s="1"/>
  <c r="A44" i="7"/>
  <c r="H44" i="7"/>
  <c r="F43" i="7"/>
  <c r="E43" i="7"/>
  <c r="C43" i="7"/>
  <c r="S25" i="3"/>
  <c r="R25" i="3"/>
  <c r="Q25" i="3" s="1"/>
  <c r="U26" i="3" s="1"/>
  <c r="C33" i="3"/>
  <c r="B34" i="3"/>
  <c r="I34" i="3" s="1"/>
  <c r="A35" i="3"/>
  <c r="L43" i="7" l="1"/>
  <c r="F44" i="7"/>
  <c r="E44" i="7"/>
  <c r="H45" i="7"/>
  <c r="C44" i="7"/>
  <c r="B44" i="7"/>
  <c r="I44" i="7" s="1"/>
  <c r="J44" i="7" s="1"/>
  <c r="A45" i="7"/>
  <c r="R26" i="3"/>
  <c r="S26" i="3"/>
  <c r="T25" i="3"/>
  <c r="W25" i="3" s="1"/>
  <c r="Y25" i="3" s="1"/>
  <c r="C34" i="3"/>
  <c r="B35" i="3"/>
  <c r="I35" i="3" s="1"/>
  <c r="A36" i="3"/>
  <c r="A46" i="7" l="1"/>
  <c r="H46" i="7"/>
  <c r="C45" i="7"/>
  <c r="F45" i="7"/>
  <c r="E45" i="7"/>
  <c r="B45" i="7"/>
  <c r="I45" i="7" s="1"/>
  <c r="J45" i="7" s="1"/>
  <c r="L44" i="7"/>
  <c r="C35" i="3"/>
  <c r="T26" i="3"/>
  <c r="W26" i="3" s="1"/>
  <c r="Y26" i="3" s="1"/>
  <c r="Q26" i="3"/>
  <c r="U27" i="3" s="1"/>
  <c r="A37" i="3"/>
  <c r="B36" i="3"/>
  <c r="I36" i="3" s="1"/>
  <c r="L45" i="7" l="1"/>
  <c r="C46" i="7"/>
  <c r="A47" i="7"/>
  <c r="F46" i="7"/>
  <c r="E46" i="7"/>
  <c r="H47" i="7"/>
  <c r="B46" i="7"/>
  <c r="I46" i="7" s="1"/>
  <c r="J46" i="7" s="1"/>
  <c r="R27" i="3"/>
  <c r="R64" i="3" s="1"/>
  <c r="S27" i="3"/>
  <c r="S64" i="3" s="1"/>
  <c r="C36" i="3"/>
  <c r="A38" i="3"/>
  <c r="B37" i="3"/>
  <c r="I37" i="3" s="1"/>
  <c r="L46" i="7" l="1"/>
  <c r="F47" i="7"/>
  <c r="E47" i="7"/>
  <c r="A48" i="7"/>
  <c r="H48" i="7"/>
  <c r="C47" i="7"/>
  <c r="B47" i="7"/>
  <c r="I47" i="7" s="1"/>
  <c r="J47" i="7" s="1"/>
  <c r="Q27" i="3"/>
  <c r="T27" i="3"/>
  <c r="W27" i="3" s="1"/>
  <c r="Y27" i="3" s="1"/>
  <c r="Y10" i="3" s="1"/>
  <c r="C37" i="3"/>
  <c r="B38" i="3"/>
  <c r="I38" i="3" s="1"/>
  <c r="A39" i="3"/>
  <c r="C38" i="3"/>
  <c r="C48" i="7" l="1"/>
  <c r="B48" i="7"/>
  <c r="I48" i="7" s="1"/>
  <c r="J48" i="7" s="1"/>
  <c r="L48" i="7" s="1"/>
  <c r="E48" i="7"/>
  <c r="A49" i="7"/>
  <c r="F48" i="7"/>
  <c r="H49" i="7"/>
  <c r="L47" i="7"/>
  <c r="B39" i="3"/>
  <c r="I39" i="3" s="1"/>
  <c r="A40" i="3"/>
  <c r="B49" i="7" l="1"/>
  <c r="I49" i="7" s="1"/>
  <c r="J49" i="7" s="1"/>
  <c r="H50" i="7"/>
  <c r="C49" i="7"/>
  <c r="A50" i="7"/>
  <c r="F49" i="7"/>
  <c r="E49" i="7"/>
  <c r="C39" i="3"/>
  <c r="B40" i="3"/>
  <c r="I40" i="3" s="1"/>
  <c r="A41" i="3"/>
  <c r="E50" i="7" l="1"/>
  <c r="A51" i="7"/>
  <c r="H51" i="7"/>
  <c r="F50" i="7"/>
  <c r="C50" i="7"/>
  <c r="B50" i="7"/>
  <c r="I50" i="7" s="1"/>
  <c r="J50" i="7" s="1"/>
  <c r="L49" i="7"/>
  <c r="C40" i="3"/>
  <c r="B41" i="3"/>
  <c r="I41" i="3" s="1"/>
  <c r="A42" i="3"/>
  <c r="L50" i="7" l="1"/>
  <c r="B51" i="7"/>
  <c r="I51" i="7" s="1"/>
  <c r="J51" i="7" s="1"/>
  <c r="A52" i="7"/>
  <c r="H52" i="7"/>
  <c r="F51" i="7"/>
  <c r="E51" i="7"/>
  <c r="C51" i="7"/>
  <c r="C41" i="3"/>
  <c r="B42" i="3"/>
  <c r="I42" i="3" s="1"/>
  <c r="A43" i="3"/>
  <c r="L51" i="7" l="1"/>
  <c r="F52" i="7"/>
  <c r="E52" i="7"/>
  <c r="H53" i="7"/>
  <c r="C52" i="7"/>
  <c r="B52" i="7"/>
  <c r="I52" i="7" s="1"/>
  <c r="J52" i="7" s="1"/>
  <c r="A53" i="7"/>
  <c r="C42" i="3"/>
  <c r="B43" i="3"/>
  <c r="I43" i="3" s="1"/>
  <c r="A44" i="3"/>
  <c r="A54" i="7" l="1"/>
  <c r="H54" i="7"/>
  <c r="C53" i="7"/>
  <c r="F53" i="7"/>
  <c r="E53" i="7"/>
  <c r="B53" i="7"/>
  <c r="I53" i="7" s="1"/>
  <c r="J53" i="7" s="1"/>
  <c r="L52" i="7"/>
  <c r="C43" i="3"/>
  <c r="B44" i="3"/>
  <c r="I44" i="3" s="1"/>
  <c r="A45" i="3"/>
  <c r="L53" i="7" l="1"/>
  <c r="C54" i="7"/>
  <c r="A55" i="7"/>
  <c r="F54" i="7"/>
  <c r="E54" i="7"/>
  <c r="H55" i="7"/>
  <c r="B54" i="7"/>
  <c r="I54" i="7" s="1"/>
  <c r="J54" i="7" s="1"/>
  <c r="C44" i="3"/>
  <c r="B45" i="3"/>
  <c r="I45" i="3" s="1"/>
  <c r="A46" i="3"/>
  <c r="L54" i="7" l="1"/>
  <c r="F55" i="7"/>
  <c r="E55" i="7"/>
  <c r="B55" i="7"/>
  <c r="I55" i="7" s="1"/>
  <c r="J55" i="7" s="1"/>
  <c r="A56" i="7"/>
  <c r="H56" i="7"/>
  <c r="C55" i="7"/>
  <c r="C45" i="3"/>
  <c r="B46" i="3"/>
  <c r="I46" i="3" s="1"/>
  <c r="A47" i="3"/>
  <c r="C56" i="7" l="1"/>
  <c r="B56" i="7"/>
  <c r="I56" i="7" s="1"/>
  <c r="J56" i="7" s="1"/>
  <c r="E56" i="7"/>
  <c r="H57" i="7"/>
  <c r="A57" i="7"/>
  <c r="F56" i="7"/>
  <c r="L55" i="7"/>
  <c r="C46" i="3"/>
  <c r="B47" i="3"/>
  <c r="I47" i="3" s="1"/>
  <c r="A48" i="3"/>
  <c r="L56" i="7" l="1"/>
  <c r="B57" i="7"/>
  <c r="I57" i="7" s="1"/>
  <c r="J57" i="7" s="1"/>
  <c r="E57" i="7"/>
  <c r="H58" i="7"/>
  <c r="C57" i="7"/>
  <c r="A58" i="7"/>
  <c r="F57" i="7"/>
  <c r="C47" i="3"/>
  <c r="A49" i="3"/>
  <c r="B48" i="3"/>
  <c r="I48" i="3" s="1"/>
  <c r="E58" i="7" l="1"/>
  <c r="A59" i="7"/>
  <c r="H59" i="7"/>
  <c r="F58" i="7"/>
  <c r="C58" i="7"/>
  <c r="B58" i="7"/>
  <c r="I58" i="7" s="1"/>
  <c r="J58" i="7" s="1"/>
  <c r="L57" i="7"/>
  <c r="C48" i="3"/>
  <c r="A50" i="3"/>
  <c r="B49" i="3"/>
  <c r="I49" i="3" s="1"/>
  <c r="L58" i="7" l="1"/>
  <c r="B59" i="7"/>
  <c r="I59" i="7" s="1"/>
  <c r="J59" i="7" s="1"/>
  <c r="A60" i="7"/>
  <c r="H60" i="7"/>
  <c r="F59" i="7"/>
  <c r="E59" i="7"/>
  <c r="C59" i="7"/>
  <c r="C49" i="3"/>
  <c r="B50" i="3"/>
  <c r="I50" i="3" s="1"/>
  <c r="A51" i="3"/>
  <c r="L59" i="7" l="1"/>
  <c r="F60" i="7"/>
  <c r="E60" i="7"/>
  <c r="H61" i="7"/>
  <c r="C60" i="7"/>
  <c r="B60" i="7"/>
  <c r="I60" i="7" s="1"/>
  <c r="J60" i="7" s="1"/>
  <c r="A61" i="7"/>
  <c r="C50" i="3"/>
  <c r="P2" i="4"/>
  <c r="P1" i="4" s="1"/>
  <c r="M2" i="4"/>
  <c r="M1" i="4" s="1"/>
  <c r="B51" i="3"/>
  <c r="I51" i="3" s="1"/>
  <c r="A52" i="3"/>
  <c r="A62" i="7" l="1"/>
  <c r="H62" i="7"/>
  <c r="C61" i="7"/>
  <c r="F61" i="7"/>
  <c r="E61" i="7"/>
  <c r="B61" i="7"/>
  <c r="I61" i="7" s="1"/>
  <c r="J61" i="7" s="1"/>
  <c r="L60" i="7"/>
  <c r="C51" i="3"/>
  <c r="B52" i="3"/>
  <c r="I52" i="3" s="1"/>
  <c r="A53" i="3"/>
  <c r="L61" i="7" l="1"/>
  <c r="C62" i="7"/>
  <c r="B62" i="7"/>
  <c r="I62" i="7" s="1"/>
  <c r="J62" i="7" s="1"/>
  <c r="L62" i="7" s="1"/>
  <c r="A63" i="7"/>
  <c r="H63" i="7"/>
  <c r="F62" i="7"/>
  <c r="E62" i="7"/>
  <c r="C52" i="3"/>
  <c r="B53" i="3"/>
  <c r="I53" i="3" s="1"/>
  <c r="A54" i="3"/>
  <c r="F63" i="7" l="1"/>
  <c r="E63" i="7"/>
  <c r="C63" i="7"/>
  <c r="B63" i="7"/>
  <c r="I63" i="7" s="1"/>
  <c r="J63" i="7" s="1"/>
  <c r="A64" i="7"/>
  <c r="H64" i="7"/>
  <c r="C53" i="3"/>
  <c r="B54" i="3"/>
  <c r="I54" i="3" s="1"/>
  <c r="A55" i="3"/>
  <c r="C64" i="7" l="1"/>
  <c r="B64" i="7"/>
  <c r="I64" i="7" s="1"/>
  <c r="J64" i="7" s="1"/>
  <c r="E64" i="7"/>
  <c r="F64" i="7"/>
  <c r="H65" i="7"/>
  <c r="A65" i="7"/>
  <c r="L63" i="7"/>
  <c r="C54" i="3"/>
  <c r="B55" i="3"/>
  <c r="I55" i="3" s="1"/>
  <c r="A56" i="3"/>
  <c r="L64" i="7" l="1"/>
  <c r="F65" i="7"/>
  <c r="B65" i="7"/>
  <c r="I65" i="7" s="1"/>
  <c r="J65" i="7" s="1"/>
  <c r="E65" i="7"/>
  <c r="C65" i="7"/>
  <c r="D7" i="7" s="1"/>
  <c r="C55" i="3"/>
  <c r="B56" i="3"/>
  <c r="I56" i="3" s="1"/>
  <c r="A57" i="3"/>
  <c r="E8" i="7" l="1"/>
  <c r="D11" i="7" s="1"/>
  <c r="D8" i="7"/>
  <c r="L65" i="7"/>
  <c r="C56" i="3"/>
  <c r="B57" i="3"/>
  <c r="I57" i="3" s="1"/>
  <c r="A58" i="3"/>
  <c r="G35" i="7" l="1"/>
  <c r="G30" i="7"/>
  <c r="G39" i="7"/>
  <c r="G32" i="7"/>
  <c r="G37" i="7"/>
  <c r="G38" i="7"/>
  <c r="G40" i="7"/>
  <c r="G34" i="7"/>
  <c r="G41" i="7"/>
  <c r="G31" i="7"/>
  <c r="G33" i="7"/>
  <c r="G36" i="7"/>
  <c r="G18" i="7"/>
  <c r="G24" i="7"/>
  <c r="G25" i="7"/>
  <c r="G26" i="7"/>
  <c r="G27" i="7"/>
  <c r="G20" i="7"/>
  <c r="G28" i="7"/>
  <c r="G19" i="7"/>
  <c r="G21" i="7"/>
  <c r="G29" i="7"/>
  <c r="G22" i="7"/>
  <c r="G23" i="7"/>
  <c r="C57" i="3"/>
  <c r="B58" i="3"/>
  <c r="I58" i="3" s="1"/>
  <c r="A59" i="3"/>
  <c r="E18" i="7" l="1"/>
  <c r="D18" i="7" s="1"/>
  <c r="F19" i="7" s="1"/>
  <c r="J18" i="7"/>
  <c r="L18" i="7" s="1"/>
  <c r="G66" i="7"/>
  <c r="C58" i="3"/>
  <c r="B59" i="3"/>
  <c r="I59" i="3" s="1"/>
  <c r="A60" i="3"/>
  <c r="H19" i="7" l="1"/>
  <c r="J19" i="7" s="1"/>
  <c r="C59" i="3"/>
  <c r="A61" i="3"/>
  <c r="B60" i="3"/>
  <c r="I60" i="3" s="1"/>
  <c r="E19" i="7" l="1"/>
  <c r="D19" i="7" s="1"/>
  <c r="L19" i="7"/>
  <c r="C60" i="3"/>
  <c r="A62" i="3"/>
  <c r="C61" i="3"/>
  <c r="B61" i="3"/>
  <c r="I61" i="3" s="1"/>
  <c r="B62" i="3" l="1"/>
  <c r="I62" i="3" s="1"/>
  <c r="A63" i="3"/>
  <c r="C62" i="3"/>
  <c r="H20" i="7" l="1"/>
  <c r="J20" i="7" s="1"/>
  <c r="F20" i="7"/>
  <c r="B63" i="3"/>
  <c r="I63" i="3" s="1"/>
  <c r="E20" i="7" l="1"/>
  <c r="D20" i="7" s="1"/>
  <c r="L20" i="7"/>
  <c r="C63" i="3"/>
  <c r="G40" i="3"/>
  <c r="G41" i="3"/>
  <c r="G42" i="3"/>
  <c r="G43" i="3"/>
  <c r="G45" i="3"/>
  <c r="G46" i="3"/>
  <c r="G47" i="3"/>
  <c r="G48" i="3"/>
  <c r="G49" i="3"/>
  <c r="G50" i="3"/>
  <c r="D7" i="3" l="1"/>
  <c r="D8" i="3" s="1"/>
  <c r="G30" i="3" s="1"/>
  <c r="G44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36" i="3" l="1"/>
  <c r="G29" i="3"/>
  <c r="G37" i="3"/>
  <c r="G38" i="3"/>
  <c r="G35" i="3"/>
  <c r="G39" i="3"/>
  <c r="G34" i="3"/>
  <c r="G31" i="3"/>
  <c r="G32" i="3"/>
  <c r="G33" i="3"/>
  <c r="G28" i="3"/>
  <c r="D11" i="3"/>
  <c r="E17" i="1" s="1"/>
  <c r="H21" i="7"/>
  <c r="J21" i="7" s="1"/>
  <c r="F21" i="7"/>
  <c r="G22" i="3"/>
  <c r="H36" i="6" s="1"/>
  <c r="G16" i="3"/>
  <c r="G17" i="3"/>
  <c r="H31" i="6" s="1"/>
  <c r="G25" i="3"/>
  <c r="H39" i="6" s="1"/>
  <c r="G23" i="3"/>
  <c r="H37" i="6" s="1"/>
  <c r="G26" i="3"/>
  <c r="H40" i="6" s="1"/>
  <c r="G21" i="3"/>
  <c r="H35" i="6" s="1"/>
  <c r="G18" i="3"/>
  <c r="H32" i="6" s="1"/>
  <c r="G27" i="3"/>
  <c r="H41" i="6" s="1"/>
  <c r="G24" i="3"/>
  <c r="H38" i="6" s="1"/>
  <c r="G19" i="3"/>
  <c r="H33" i="6" s="1"/>
  <c r="G20" i="3"/>
  <c r="H34" i="6" s="1"/>
  <c r="E21" i="7" l="1"/>
  <c r="D21" i="7" s="1"/>
  <c r="L21" i="7"/>
  <c r="E16" i="3"/>
  <c r="D16" i="3" s="1"/>
  <c r="H30" i="6"/>
  <c r="J16" i="3"/>
  <c r="G64" i="3"/>
  <c r="L16" i="3" l="1"/>
  <c r="K30" i="6"/>
  <c r="H17" i="3"/>
  <c r="I31" i="6" s="1"/>
  <c r="E31" i="6"/>
  <c r="F17" i="3"/>
  <c r="G31" i="6" s="1"/>
  <c r="F30" i="6"/>
  <c r="H22" i="7" l="1"/>
  <c r="J22" i="7" s="1"/>
  <c r="F22" i="7"/>
  <c r="E17" i="3"/>
  <c r="F31" i="6" s="1"/>
  <c r="J17" i="3"/>
  <c r="E22" i="7" l="1"/>
  <c r="D22" i="7" s="1"/>
  <c r="L22" i="7"/>
  <c r="D17" i="3"/>
  <c r="H18" i="3" s="1"/>
  <c r="I32" i="6" s="1"/>
  <c r="L17" i="3"/>
  <c r="K31" i="6"/>
  <c r="H23" i="7" l="1"/>
  <c r="F23" i="7"/>
  <c r="E23" i="7" s="1"/>
  <c r="D23" i="7" s="1"/>
  <c r="E32" i="6"/>
  <c r="F18" i="3"/>
  <c r="G32" i="6" s="1"/>
  <c r="J18" i="3"/>
  <c r="J23" i="7" l="1"/>
  <c r="L23" i="7" s="1"/>
  <c r="H24" i="7"/>
  <c r="F24" i="7"/>
  <c r="E24" i="7" s="1"/>
  <c r="D24" i="7" s="1"/>
  <c r="E18" i="3"/>
  <c r="F32" i="6" s="1"/>
  <c r="L18" i="3"/>
  <c r="K32" i="6"/>
  <c r="J24" i="7" l="1"/>
  <c r="L24" i="7" s="1"/>
  <c r="H25" i="7"/>
  <c r="F25" i="7"/>
  <c r="E25" i="7" s="1"/>
  <c r="D25" i="7" s="1"/>
  <c r="D18" i="3"/>
  <c r="E33" i="6" s="1"/>
  <c r="H19" i="3" l="1"/>
  <c r="I33" i="6" s="1"/>
  <c r="J25" i="7"/>
  <c r="L25" i="7" s="1"/>
  <c r="H26" i="7"/>
  <c r="F26" i="7"/>
  <c r="E26" i="7" s="1"/>
  <c r="D26" i="7" s="1"/>
  <c r="F19" i="3"/>
  <c r="G33" i="6" s="1"/>
  <c r="J19" i="3" l="1"/>
  <c r="J26" i="7"/>
  <c r="L26" i="7" s="1"/>
  <c r="H27" i="7"/>
  <c r="F27" i="7"/>
  <c r="E27" i="7" s="1"/>
  <c r="D27" i="7" s="1"/>
  <c r="E19" i="3"/>
  <c r="F33" i="6" s="1"/>
  <c r="F47" i="6" s="1"/>
  <c r="L19" i="3"/>
  <c r="K33" i="6"/>
  <c r="D19" i="3" l="1"/>
  <c r="F20" i="3" s="1"/>
  <c r="G34" i="6" s="1"/>
  <c r="J27" i="7"/>
  <c r="L27" i="7" s="1"/>
  <c r="H28" i="7"/>
  <c r="F28" i="7"/>
  <c r="E28" i="7" s="1"/>
  <c r="D28" i="7" s="1"/>
  <c r="D58" i="6"/>
  <c r="E54" i="6"/>
  <c r="E47" i="6"/>
  <c r="E34" i="6"/>
  <c r="H20" i="3" l="1"/>
  <c r="I34" i="6" s="1"/>
  <c r="J28" i="7"/>
  <c r="L28" i="7" s="1"/>
  <c r="H29" i="7"/>
  <c r="F29" i="7"/>
  <c r="G47" i="6"/>
  <c r="E20" i="3"/>
  <c r="J20" i="3" l="1"/>
  <c r="K34" i="6" s="1"/>
  <c r="E48" i="6" s="1"/>
  <c r="J29" i="7"/>
  <c r="L29" i="7" s="1"/>
  <c r="E29" i="7"/>
  <c r="D20" i="3"/>
  <c r="F21" i="3" s="1"/>
  <c r="F34" i="6"/>
  <c r="F48" i="6" s="1"/>
  <c r="L20" i="3" l="1"/>
  <c r="D29" i="7"/>
  <c r="E21" i="3"/>
  <c r="G35" i="6"/>
  <c r="G48" i="6"/>
  <c r="H21" i="3"/>
  <c r="E35" i="6"/>
  <c r="H30" i="7" l="1"/>
  <c r="J30" i="7" s="1"/>
  <c r="L30" i="7" s="1"/>
  <c r="F30" i="7"/>
  <c r="I35" i="6"/>
  <c r="J21" i="3"/>
  <c r="D21" i="3"/>
  <c r="F35" i="6"/>
  <c r="F49" i="6" s="1"/>
  <c r="E30" i="7" l="1"/>
  <c r="F50" i="6"/>
  <c r="H22" i="3"/>
  <c r="E36" i="6"/>
  <c r="F22" i="3"/>
  <c r="L21" i="3"/>
  <c r="K35" i="6"/>
  <c r="E49" i="6" s="1"/>
  <c r="E50" i="6" s="1"/>
  <c r="D30" i="7" l="1"/>
  <c r="E22" i="3"/>
  <c r="G36" i="6"/>
  <c r="I36" i="6"/>
  <c r="J22" i="3"/>
  <c r="G49" i="6"/>
  <c r="G50" i="6" s="1"/>
  <c r="H31" i="7" l="1"/>
  <c r="F31" i="7"/>
  <c r="L22" i="3"/>
  <c r="K36" i="6"/>
  <c r="D22" i="3"/>
  <c r="F36" i="6"/>
  <c r="E31" i="7" l="1"/>
  <c r="J31" i="7"/>
  <c r="L31" i="7" s="1"/>
  <c r="H23" i="3"/>
  <c r="E37" i="6"/>
  <c r="F23" i="3"/>
  <c r="D31" i="7" l="1"/>
  <c r="E23" i="3"/>
  <c r="G37" i="6"/>
  <c r="I37" i="6"/>
  <c r="J23" i="3"/>
  <c r="H32" i="7" l="1"/>
  <c r="F32" i="7"/>
  <c r="L23" i="3"/>
  <c r="K37" i="6"/>
  <c r="D23" i="3"/>
  <c r="F37" i="6"/>
  <c r="E32" i="7" l="1"/>
  <c r="J32" i="7"/>
  <c r="L32" i="7" s="1"/>
  <c r="H24" i="3"/>
  <c r="E38" i="6"/>
  <c r="F24" i="3"/>
  <c r="D32" i="7" l="1"/>
  <c r="E24" i="3"/>
  <c r="G38" i="6"/>
  <c r="I38" i="6"/>
  <c r="J24" i="3"/>
  <c r="H33" i="7" l="1"/>
  <c r="F33" i="7"/>
  <c r="L24" i="3"/>
  <c r="K38" i="6"/>
  <c r="D24" i="3"/>
  <c r="F38" i="6"/>
  <c r="E33" i="7" l="1"/>
  <c r="J33" i="7"/>
  <c r="L33" i="7" s="1"/>
  <c r="H25" i="3"/>
  <c r="E39" i="6"/>
  <c r="F25" i="3"/>
  <c r="D33" i="7" l="1"/>
  <c r="E25" i="3"/>
  <c r="G39" i="6"/>
  <c r="I39" i="6"/>
  <c r="J25" i="3"/>
  <c r="H34" i="7" l="1"/>
  <c r="F34" i="7"/>
  <c r="E34" i="7" s="1"/>
  <c r="L25" i="3"/>
  <c r="K39" i="6"/>
  <c r="D25" i="3"/>
  <c r="F39" i="6"/>
  <c r="J34" i="7" l="1"/>
  <c r="L34" i="7" s="1"/>
  <c r="D34" i="7"/>
  <c r="H26" i="3"/>
  <c r="E40" i="6"/>
  <c r="F26" i="3"/>
  <c r="H35" i="7" l="1"/>
  <c r="F35" i="7"/>
  <c r="E35" i="7" s="1"/>
  <c r="D35" i="7" s="1"/>
  <c r="E26" i="3"/>
  <c r="G40" i="6"/>
  <c r="I40" i="6"/>
  <c r="J26" i="3"/>
  <c r="H36" i="7" l="1"/>
  <c r="J36" i="7" s="1"/>
  <c r="L36" i="7" s="1"/>
  <c r="F36" i="7"/>
  <c r="E36" i="7" s="1"/>
  <c r="D36" i="7" s="1"/>
  <c r="J35" i="7"/>
  <c r="L35" i="7" s="1"/>
  <c r="L26" i="3"/>
  <c r="K40" i="6"/>
  <c r="D26" i="3"/>
  <c r="F40" i="6"/>
  <c r="F54" i="6" s="1"/>
  <c r="H37" i="7" l="1"/>
  <c r="J37" i="7" s="1"/>
  <c r="L37" i="7" s="1"/>
  <c r="F37" i="7"/>
  <c r="E37" i="7" s="1"/>
  <c r="D37" i="7" s="1"/>
  <c r="G54" i="6"/>
  <c r="H54" i="6"/>
  <c r="H27" i="3"/>
  <c r="E41" i="6"/>
  <c r="F27" i="3"/>
  <c r="H38" i="7" l="1"/>
  <c r="J38" i="7" s="1"/>
  <c r="L38" i="7" s="1"/>
  <c r="F38" i="7"/>
  <c r="E38" i="7" s="1"/>
  <c r="D38" i="7" s="1"/>
  <c r="G41" i="6"/>
  <c r="E27" i="3"/>
  <c r="I41" i="6"/>
  <c r="J27" i="3"/>
  <c r="H39" i="7" l="1"/>
  <c r="J39" i="7" s="1"/>
  <c r="L39" i="7" s="1"/>
  <c r="F39" i="7"/>
  <c r="E39" i="7" s="1"/>
  <c r="D39" i="7" s="1"/>
  <c r="L27" i="3"/>
  <c r="K41" i="6"/>
  <c r="F41" i="6"/>
  <c r="D27" i="3"/>
  <c r="H40" i="7" l="1"/>
  <c r="J40" i="7" s="1"/>
  <c r="L40" i="7" s="1"/>
  <c r="F40" i="7"/>
  <c r="E40" i="7" s="1"/>
  <c r="D40" i="7" s="1"/>
  <c r="H28" i="3"/>
  <c r="J28" i="3" s="1"/>
  <c r="L28" i="3" s="1"/>
  <c r="F28" i="3"/>
  <c r="E28" i="3" s="1"/>
  <c r="D28" i="3" s="1"/>
  <c r="H41" i="7" l="1"/>
  <c r="J41" i="7" s="1"/>
  <c r="L41" i="7" s="1"/>
  <c r="F41" i="7"/>
  <c r="H29" i="3"/>
  <c r="J29" i="3" s="1"/>
  <c r="L29" i="3" s="1"/>
  <c r="F29" i="3"/>
  <c r="E29" i="3" s="1"/>
  <c r="D29" i="3" s="1"/>
  <c r="H30" i="3" l="1"/>
  <c r="J30" i="3" s="1"/>
  <c r="L30" i="3" s="1"/>
  <c r="F30" i="3"/>
  <c r="E30" i="3" s="1"/>
  <c r="D30" i="3" s="1"/>
  <c r="E41" i="7"/>
  <c r="F66" i="7"/>
  <c r="E66" i="7" l="1"/>
  <c r="D41" i="7"/>
  <c r="H42" i="7" s="1"/>
  <c r="H31" i="3"/>
  <c r="J31" i="3" s="1"/>
  <c r="L31" i="3" s="1"/>
  <c r="F31" i="3"/>
  <c r="E31" i="3" s="1"/>
  <c r="D31" i="3" s="1"/>
  <c r="J42" i="7" l="1"/>
  <c r="L42" i="7" s="1"/>
  <c r="L10" i="7" s="1"/>
  <c r="H32" i="3"/>
  <c r="J32" i="3" s="1"/>
  <c r="L32" i="3" s="1"/>
  <c r="F32" i="3"/>
  <c r="E32" i="3" s="1"/>
  <c r="D32" i="3" s="1"/>
  <c r="H33" i="3" l="1"/>
  <c r="J33" i="3" s="1"/>
  <c r="L33" i="3" s="1"/>
  <c r="F33" i="3"/>
  <c r="E33" i="3" s="1"/>
  <c r="D33" i="3" s="1"/>
  <c r="H34" i="3" l="1"/>
  <c r="J34" i="3" s="1"/>
  <c r="L34" i="3" s="1"/>
  <c r="F34" i="3"/>
  <c r="E34" i="3" s="1"/>
  <c r="D34" i="3" s="1"/>
  <c r="H35" i="3" l="1"/>
  <c r="J35" i="3" s="1"/>
  <c r="L35" i="3" s="1"/>
  <c r="F35" i="3"/>
  <c r="E35" i="3" s="1"/>
  <c r="D35" i="3" s="1"/>
  <c r="H36" i="3" l="1"/>
  <c r="J36" i="3" s="1"/>
  <c r="L36" i="3" s="1"/>
  <c r="F36" i="3"/>
  <c r="E36" i="3" s="1"/>
  <c r="D36" i="3" s="1"/>
  <c r="H37" i="3" l="1"/>
  <c r="J37" i="3" s="1"/>
  <c r="L37" i="3" s="1"/>
  <c r="F37" i="3"/>
  <c r="E37" i="3" s="1"/>
  <c r="D37" i="3" s="1"/>
  <c r="H38" i="3" l="1"/>
  <c r="J38" i="3" s="1"/>
  <c r="L38" i="3" s="1"/>
  <c r="F38" i="3"/>
  <c r="E38" i="3" s="1"/>
  <c r="D38" i="3" s="1"/>
  <c r="F40" i="3"/>
  <c r="E40" i="3" s="1"/>
  <c r="D40" i="3" s="1"/>
  <c r="H41" i="3" s="1"/>
  <c r="H39" i="3" l="1"/>
  <c r="J39" i="3" s="1"/>
  <c r="L39" i="3" s="1"/>
  <c r="F39" i="3"/>
  <c r="E39" i="3" s="1"/>
  <c r="D39" i="3" s="1"/>
  <c r="H40" i="3" s="1"/>
  <c r="J40" i="3" s="1"/>
  <c r="L40" i="3" s="1"/>
  <c r="J41" i="3"/>
  <c r="L41" i="3" s="1"/>
  <c r="F41" i="3"/>
  <c r="E41" i="3" s="1"/>
  <c r="D41" i="3" s="1"/>
  <c r="H42" i="3" s="1"/>
  <c r="J42" i="3" l="1"/>
  <c r="L42" i="3" s="1"/>
  <c r="F42" i="3"/>
  <c r="E42" i="3" s="1"/>
  <c r="D42" i="3" s="1"/>
  <c r="H43" i="3" s="1"/>
  <c r="J43" i="3" l="1"/>
  <c r="L43" i="3" s="1"/>
  <c r="F43" i="3"/>
  <c r="E43" i="3" s="1"/>
  <c r="D43" i="3" s="1"/>
  <c r="H44" i="3" s="1"/>
  <c r="J44" i="3" l="1"/>
  <c r="L44" i="3" s="1"/>
  <c r="F44" i="3"/>
  <c r="E44" i="3" s="1"/>
  <c r="D44" i="3" s="1"/>
  <c r="H45" i="3" s="1"/>
  <c r="J45" i="3" l="1"/>
  <c r="L45" i="3" s="1"/>
  <c r="F45" i="3"/>
  <c r="E45" i="3" s="1"/>
  <c r="D45" i="3" s="1"/>
  <c r="H46" i="3" s="1"/>
  <c r="J46" i="3" l="1"/>
  <c r="L46" i="3" s="1"/>
  <c r="F46" i="3"/>
  <c r="E46" i="3" s="1"/>
  <c r="D46" i="3"/>
  <c r="H47" i="3" s="1"/>
  <c r="J47" i="3" l="1"/>
  <c r="L47" i="3" s="1"/>
  <c r="F47" i="3"/>
  <c r="E47" i="3" s="1"/>
  <c r="D47" i="3"/>
  <c r="H48" i="3" s="1"/>
  <c r="J48" i="3" l="1"/>
  <c r="L48" i="3" s="1"/>
  <c r="F48" i="3"/>
  <c r="E48" i="3" s="1"/>
  <c r="D48" i="3" s="1"/>
  <c r="H49" i="3" s="1"/>
  <c r="J49" i="3" l="1"/>
  <c r="L49" i="3" s="1"/>
  <c r="F49" i="3"/>
  <c r="E49" i="3" s="1"/>
  <c r="D49" i="3" s="1"/>
  <c r="H50" i="3" s="1"/>
  <c r="J50" i="3" l="1"/>
  <c r="L50" i="3" s="1"/>
  <c r="F50" i="3"/>
  <c r="E50" i="3" l="1"/>
  <c r="D50" i="3" l="1"/>
  <c r="H51" i="3" l="1"/>
  <c r="J51" i="3" s="1"/>
  <c r="L51" i="3" s="1"/>
  <c r="F51" i="3"/>
  <c r="E51" i="3" l="1"/>
  <c r="D51" i="3" l="1"/>
  <c r="H52" i="3" l="1"/>
  <c r="F52" i="3"/>
  <c r="E52" i="3" l="1"/>
  <c r="J52" i="3"/>
  <c r="L52" i="3" s="1"/>
  <c r="D52" i="3" l="1"/>
  <c r="H53" i="3" l="1"/>
  <c r="F53" i="3"/>
  <c r="E53" i="3" l="1"/>
  <c r="J53" i="3"/>
  <c r="L53" i="3" s="1"/>
  <c r="D53" i="3" l="1"/>
  <c r="H54" i="3" l="1"/>
  <c r="F54" i="3"/>
  <c r="E54" i="3" l="1"/>
  <c r="J54" i="3"/>
  <c r="L54" i="3" s="1"/>
  <c r="D54" i="3" l="1"/>
  <c r="H55" i="3" l="1"/>
  <c r="F55" i="3"/>
  <c r="E55" i="3" l="1"/>
  <c r="J55" i="3"/>
  <c r="L55" i="3" s="1"/>
  <c r="D55" i="3" l="1"/>
  <c r="H56" i="3" l="1"/>
  <c r="F56" i="3"/>
  <c r="E56" i="3" s="1"/>
  <c r="D56" i="3"/>
  <c r="H57" i="3" l="1"/>
  <c r="J57" i="3" s="1"/>
  <c r="L57" i="3" s="1"/>
  <c r="F57" i="3"/>
  <c r="E57" i="3" s="1"/>
  <c r="D57" i="3"/>
  <c r="J56" i="3"/>
  <c r="L56" i="3" s="1"/>
  <c r="H58" i="3" l="1"/>
  <c r="J58" i="3" s="1"/>
  <c r="L58" i="3" s="1"/>
  <c r="F58" i="3"/>
  <c r="E58" i="3" s="1"/>
  <c r="D58" i="3" s="1"/>
  <c r="H59" i="3" l="1"/>
  <c r="J59" i="3" s="1"/>
  <c r="L59" i="3" s="1"/>
  <c r="F59" i="3"/>
  <c r="E59" i="3" s="1"/>
  <c r="D59" i="3"/>
  <c r="H60" i="3" l="1"/>
  <c r="J60" i="3" s="1"/>
  <c r="L60" i="3" s="1"/>
  <c r="F60" i="3"/>
  <c r="E60" i="3" s="1"/>
  <c r="D60" i="3" s="1"/>
  <c r="H61" i="3" l="1"/>
  <c r="J61" i="3" s="1"/>
  <c r="L61" i="3" s="1"/>
  <c r="F61" i="3"/>
  <c r="E61" i="3" s="1"/>
  <c r="D61" i="3" s="1"/>
  <c r="H62" i="3" l="1"/>
  <c r="J62" i="3" s="1"/>
  <c r="L62" i="3" s="1"/>
  <c r="F62" i="3"/>
  <c r="E62" i="3" s="1"/>
  <c r="D62" i="3" s="1"/>
  <c r="H63" i="3" l="1"/>
  <c r="F63" i="3"/>
  <c r="E63" i="3" l="1"/>
  <c r="J63" i="3"/>
  <c r="L63" i="3" s="1"/>
  <c r="L10" i="3" s="1"/>
  <c r="E21" i="1" s="1"/>
  <c r="E30" i="1" l="1"/>
  <c r="E64" i="3"/>
  <c r="D63" i="3"/>
</calcChain>
</file>

<file path=xl/sharedStrings.xml><?xml version="1.0" encoding="utf-8"?>
<sst xmlns="http://schemas.openxmlformats.org/spreadsheetml/2006/main" count="249" uniqueCount="107">
  <si>
    <t>SIMULADOR PARA TARJETAS DE CRÉDITO</t>
  </si>
  <si>
    <t>Tarjeta</t>
  </si>
  <si>
    <t>→</t>
  </si>
  <si>
    <t>Monto S/</t>
  </si>
  <si>
    <r>
      <rPr>
        <b/>
        <sz val="11"/>
        <color rgb="FF523178"/>
        <rFont val="Antique olive"/>
      </rPr>
      <t xml:space="preserve">Plazo </t>
    </r>
    <r>
      <rPr>
        <b/>
        <i/>
        <sz val="11"/>
        <color rgb="FF523178"/>
        <rFont val="Antique Olive"/>
      </rPr>
      <t>(máx 48)</t>
    </r>
  </si>
  <si>
    <r>
      <rPr>
        <b/>
        <sz val="11"/>
        <color rgb="FF523178"/>
        <rFont val="Antique olive"/>
      </rPr>
      <t>Cuota Mensual</t>
    </r>
    <r>
      <rPr>
        <b/>
        <vertAlign val="superscript"/>
        <sz val="11"/>
        <color rgb="FF523178"/>
        <rFont val="Antique Olive"/>
      </rPr>
      <t>(2)</t>
    </r>
    <r>
      <rPr>
        <b/>
        <sz val="11"/>
        <color rgb="FF523178"/>
        <rFont val="Antique olive"/>
      </rPr>
      <t xml:space="preserve"> S/</t>
    </r>
  </si>
  <si>
    <r>
      <rPr>
        <b/>
        <sz val="11"/>
        <color rgb="FF523178"/>
        <rFont val="Antique olive"/>
      </rPr>
      <t xml:space="preserve">TEA </t>
    </r>
    <r>
      <rPr>
        <b/>
        <vertAlign val="superscript"/>
        <sz val="11"/>
        <color rgb="FF523178"/>
        <rFont val="Antique Olive"/>
      </rPr>
      <t>(3)</t>
    </r>
  </si>
  <si>
    <r>
      <rPr>
        <b/>
        <sz val="11"/>
        <color rgb="FF523178"/>
        <rFont val="Antique olive"/>
      </rPr>
      <t xml:space="preserve">TCEA </t>
    </r>
    <r>
      <rPr>
        <b/>
        <vertAlign val="superscript"/>
        <sz val="11"/>
        <color rgb="FF523178"/>
        <rFont val="Antique Olive"/>
      </rPr>
      <t>(4)</t>
    </r>
  </si>
  <si>
    <t xml:space="preserve">El costo total del consumo en el plazo elegido es: </t>
  </si>
  <si>
    <r>
      <rPr>
        <b/>
        <sz val="11"/>
        <color rgb="FF523178"/>
        <rFont val="Antique olive"/>
      </rPr>
      <t xml:space="preserve">Total Gastos S/ </t>
    </r>
    <r>
      <rPr>
        <b/>
        <vertAlign val="superscript"/>
        <sz val="11"/>
        <color rgb="FF523178"/>
        <rFont val="Antique Olive"/>
      </rPr>
      <t>(6)</t>
    </r>
  </si>
  <si>
    <r>
      <rPr>
        <b/>
        <sz val="11"/>
        <color rgb="FF002060"/>
        <rFont val="Antique olive"/>
      </rPr>
      <t xml:space="preserve">Costo Efectivo S/ </t>
    </r>
    <r>
      <rPr>
        <b/>
        <vertAlign val="superscript"/>
        <sz val="11"/>
        <color rgb="FF002060"/>
        <rFont val="Antique Olive"/>
      </rPr>
      <t>(7)</t>
    </r>
  </si>
  <si>
    <t>(1) Para el cálculo revolvente (Sin cuotas), solo incluye la comisión de Seguro de desgravamen</t>
  </si>
  <si>
    <t>(2) Sujeto a tipo de tarjeta y fecha de corte. La cuota mensual incluye gastos (Seguro de desgravamen)</t>
  </si>
  <si>
    <t>(4) Tasa de costo efectiva anual.</t>
  </si>
  <si>
    <t>(7)Suma del total de intereses + total de gastos</t>
  </si>
  <si>
    <t>PAGO</t>
  </si>
  <si>
    <t>TARJETA</t>
  </si>
  <si>
    <t>EECC FISICO</t>
  </si>
  <si>
    <t>Mercadería en general</t>
  </si>
  <si>
    <t>Cuotas</t>
  </si>
  <si>
    <t>Tarjeta Ripley Clásica</t>
  </si>
  <si>
    <t>SI</t>
  </si>
  <si>
    <t xml:space="preserve">Electro y computo </t>
  </si>
  <si>
    <t>Revolvente</t>
  </si>
  <si>
    <t>Tarjeta Ripley MasterCard</t>
  </si>
  <si>
    <t>NO</t>
  </si>
  <si>
    <t>Muebles, colchones y alfombras</t>
  </si>
  <si>
    <t>Tarjeta Ripley Gold MasterCard</t>
  </si>
  <si>
    <t>Viajes Ripley</t>
  </si>
  <si>
    <t>Establecimientos Afiliados</t>
  </si>
  <si>
    <t>Revolving</t>
  </si>
  <si>
    <t>NUEVO</t>
  </si>
  <si>
    <t>TEA</t>
  </si>
  <si>
    <t>Muebles , colchones y alfombras</t>
  </si>
  <si>
    <t>Establecimientos Afiliados Revolvente</t>
  </si>
  <si>
    <t>Establecimientos Afiliados Cuotas</t>
  </si>
  <si>
    <t>Monto</t>
  </si>
  <si>
    <t>Monto Total</t>
  </si>
  <si>
    <t>Nro de Cuotas</t>
  </si>
  <si>
    <t>Intereses (30 días) &gt;&gt;&gt;&gt;</t>
  </si>
  <si>
    <t>TEM</t>
  </si>
  <si>
    <t>Factor Conversión Diaria</t>
  </si>
  <si>
    <t>Factor Actualización</t>
  </si>
  <si>
    <t>Cuota</t>
  </si>
  <si>
    <t>Desgravamen</t>
  </si>
  <si>
    <t>Membresía</t>
  </si>
  <si>
    <t>&gt;&gt;&gt;&gt;</t>
  </si>
  <si>
    <t>TCEA</t>
  </si>
  <si>
    <t>Pago Mínimo</t>
  </si>
  <si>
    <t>Cuota TOTAL</t>
  </si>
  <si>
    <t>Fracción de Capital</t>
  </si>
  <si>
    <t>#</t>
  </si>
  <si>
    <t>N°</t>
  </si>
  <si>
    <t>Factor de Actualización</t>
  </si>
  <si>
    <t>Capital</t>
  </si>
  <si>
    <t>Amortización</t>
  </si>
  <si>
    <t>Interés</t>
  </si>
  <si>
    <t>Cuota Total</t>
  </si>
  <si>
    <t>Amortización r</t>
  </si>
  <si>
    <t>Interés r</t>
  </si>
  <si>
    <t>Cuota r</t>
  </si>
  <si>
    <t>(5) Total de intereses  generados en el plazo elegido</t>
  </si>
  <si>
    <t>(6) Total de costos (Seguro de desgravamen)  generados en el plazo elegido.
            4.20% sobre el saldo deudor promedio diario.
           Se considera no realiza otros movimientos.</t>
  </si>
  <si>
    <t>(3) Tasa efectiva anual.</t>
  </si>
  <si>
    <r>
      <t xml:space="preserve">Total Intereses S/ </t>
    </r>
    <r>
      <rPr>
        <b/>
        <vertAlign val="superscript"/>
        <sz val="11"/>
        <color rgb="FF523178"/>
        <rFont val="Antique Olive"/>
      </rPr>
      <t>(5)</t>
    </r>
  </si>
  <si>
    <t>TED</t>
  </si>
  <si>
    <t>dias</t>
  </si>
  <si>
    <t>Fecha consumo</t>
  </si>
  <si>
    <t>Cierre de Facturación</t>
  </si>
  <si>
    <t>Fecha de Pago</t>
  </si>
  <si>
    <t>Días</t>
  </si>
  <si>
    <t>Factor Diario</t>
  </si>
  <si>
    <t>factor diario (30d)</t>
  </si>
  <si>
    <t>valor de la cuota</t>
  </si>
  <si>
    <t>Saldo Capital</t>
  </si>
  <si>
    <t>Amortizacion</t>
  </si>
  <si>
    <t>Seguro de degravamen</t>
  </si>
  <si>
    <t>Pago mensual</t>
  </si>
  <si>
    <t>Nro</t>
  </si>
  <si>
    <t>Fecha Vencimiento incumplida</t>
  </si>
  <si>
    <t>Siguiente vencimineto</t>
  </si>
  <si>
    <t>Dias atraso</t>
  </si>
  <si>
    <t>Pago mensual vencido</t>
  </si>
  <si>
    <t>Interes compensatorio Corrido</t>
  </si>
  <si>
    <t>Pago</t>
  </si>
  <si>
    <t>1er Vencimiento</t>
  </si>
  <si>
    <t>2do Vencimiento</t>
  </si>
  <si>
    <t>3er Vencimiento</t>
  </si>
  <si>
    <t>interes</t>
  </si>
  <si>
    <t>INCUMPLIMIENTO DE PAGO</t>
  </si>
  <si>
    <t>impuesto transacciones financieras:</t>
  </si>
  <si>
    <t>principal</t>
  </si>
  <si>
    <t>pago mensual</t>
  </si>
  <si>
    <t>TIPO DE COMPRA</t>
  </si>
  <si>
    <t>Amortizacion revolvente</t>
  </si>
  <si>
    <t>Pago minimo</t>
  </si>
  <si>
    <t>Origen de compra</t>
  </si>
  <si>
    <t>Tipo de producto</t>
  </si>
  <si>
    <t>Tienda Ripley</t>
  </si>
  <si>
    <t>Ripley.com y/o Ripley App</t>
  </si>
  <si>
    <t>TIPO PRODUCTO</t>
  </si>
  <si>
    <t>Mercadería en general (Ripley)</t>
  </si>
  <si>
    <t>Electrohogar y/o Decohogar (Ripley)</t>
  </si>
  <si>
    <t>Operación</t>
  </si>
  <si>
    <t>Compra en cuotas</t>
  </si>
  <si>
    <t>Pago diferido</t>
  </si>
  <si>
    <t>&gt;&gt;&gt; Cuota estimada con intereses capitalizados por pago diferido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</si>
</sst>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S/&quot;\ #,##0.00;[Red]\-&quot;S/&quot;\ #,##0.00"/>
    <numFmt numFmtId="43" formatCode="_-* #,##0.00_-;\-* #,##0.00_-;_-* &quot;-&quot;??_-;_-@_-"/>
    <numFmt numFmtId="164" formatCode="_ * #,##0.00_ ;_ * \-#,##0.00_ ;_ * &quot;-&quot;??_ ;_ @_ "/>
    <numFmt numFmtId="165" formatCode="0.0000%"/>
    <numFmt numFmtId="166" formatCode="0.00000%"/>
    <numFmt numFmtId="167" formatCode="0.0%"/>
    <numFmt numFmtId="168" formatCode="0.0000"/>
  </numFmts>
  <fonts count="3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0"/>
      <name val="Antique olive"/>
    </font>
    <font>
      <sz val="11"/>
      <name val="Calibri"/>
      <family val="2"/>
    </font>
    <font>
      <b/>
      <sz val="10"/>
      <color theme="1"/>
      <name val="Calibri"/>
      <family val="2"/>
    </font>
    <font>
      <b/>
      <sz val="11"/>
      <color rgb="FF523178"/>
      <name val="Antique olive"/>
    </font>
    <font>
      <b/>
      <sz val="16"/>
      <color rgb="FFFFB81C"/>
      <name val="Calibri"/>
      <family val="2"/>
    </font>
    <font>
      <b/>
      <sz val="11"/>
      <color rgb="FF523178"/>
      <name val="Calibri"/>
      <family val="2"/>
    </font>
    <font>
      <b/>
      <sz val="11"/>
      <color theme="1"/>
      <name val="Calibri"/>
      <family val="2"/>
    </font>
    <font>
      <b/>
      <sz val="10"/>
      <color rgb="FF523178"/>
      <name val="Calibri"/>
      <family val="2"/>
    </font>
    <font>
      <b/>
      <sz val="14"/>
      <color theme="0"/>
      <name val="Calibri"/>
      <family val="2"/>
    </font>
    <font>
      <sz val="16"/>
      <color rgb="FFEE2737"/>
      <name val="Calibri"/>
      <family val="2"/>
    </font>
    <font>
      <b/>
      <i/>
      <sz val="12"/>
      <color rgb="FF002060"/>
      <name val="Calibri"/>
      <family val="2"/>
    </font>
    <font>
      <b/>
      <sz val="11"/>
      <color rgb="FF002060"/>
      <name val="Antique olive"/>
    </font>
    <font>
      <b/>
      <i/>
      <sz val="10"/>
      <color rgb="FF00206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i/>
      <sz val="10"/>
      <color rgb="FFEE2737"/>
      <name val="Calibri"/>
      <family val="2"/>
    </font>
    <font>
      <b/>
      <vertAlign val="superscript"/>
      <sz val="11"/>
      <color rgb="FF523178"/>
      <name val="Antique Olive"/>
    </font>
    <font>
      <b/>
      <i/>
      <sz val="11"/>
      <color rgb="FF523178"/>
      <name val="Antique Olive"/>
    </font>
    <font>
      <b/>
      <vertAlign val="superscript"/>
      <sz val="11"/>
      <color rgb="FF002060"/>
      <name val="Antique Olive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rgb="FFFFFFFF"/>
      <name val="Montserrat"/>
    </font>
    <font>
      <sz val="10"/>
      <color rgb="FF000000"/>
      <name val="Montserrat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523178"/>
        <bgColor rgb="FF523178"/>
      </patternFill>
    </fill>
    <fill>
      <patternFill patternType="solid">
        <fgColor rgb="FFFFF2D5"/>
        <bgColor rgb="FFFFF2D5"/>
      </patternFill>
    </fill>
    <fill>
      <patternFill patternType="solid">
        <fgColor rgb="FFFFB81C"/>
        <bgColor rgb="FFFFB81C"/>
      </patternFill>
    </fill>
    <fill>
      <patternFill patternType="solid">
        <fgColor rgb="FFF0E2F2"/>
        <bgColor rgb="FFF0E2F2"/>
      </patternFill>
    </fill>
    <fill>
      <patternFill patternType="solid">
        <fgColor rgb="FF8C4799"/>
        <bgColor rgb="FF8C4799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C6D9F0"/>
        <bgColor rgb="FFC6D9F0"/>
      </patternFill>
    </fill>
    <fill>
      <patternFill patternType="solid">
        <fgColor rgb="FFFFC000"/>
        <bgColor rgb="FFFFC000"/>
      </patternFill>
    </fill>
    <fill>
      <patternFill patternType="solid">
        <fgColor rgb="FFEAF1DD"/>
        <bgColor rgb="FFEAF1DD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8C4799"/>
      </left>
      <right/>
      <top style="medium">
        <color rgb="FF8C4799"/>
      </top>
      <bottom/>
      <diagonal/>
    </border>
    <border>
      <left/>
      <right/>
      <top style="medium">
        <color rgb="FF8C4799"/>
      </top>
      <bottom/>
      <diagonal/>
    </border>
    <border>
      <left/>
      <right style="medium">
        <color rgb="FF8C4799"/>
      </right>
      <top style="medium">
        <color rgb="FF8C4799"/>
      </top>
      <bottom/>
      <diagonal/>
    </border>
    <border>
      <left style="medium">
        <color rgb="FF8C4799"/>
      </left>
      <right/>
      <top/>
      <bottom/>
      <diagonal/>
    </border>
    <border>
      <left/>
      <right style="medium">
        <color rgb="FF8C4799"/>
      </right>
      <top/>
      <bottom/>
      <diagonal/>
    </border>
    <border>
      <left style="medium">
        <color rgb="FF8C4799"/>
      </left>
      <right/>
      <top/>
      <bottom style="medium">
        <color rgb="FF8C4799"/>
      </bottom>
      <diagonal/>
    </border>
    <border>
      <left/>
      <right/>
      <top/>
      <bottom style="medium">
        <color rgb="FF8C4799"/>
      </bottom>
      <diagonal/>
    </border>
    <border>
      <left/>
      <right style="medium">
        <color rgb="FF8C4799"/>
      </right>
      <top/>
      <bottom style="medium">
        <color rgb="FF8C4799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595959"/>
      </left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 style="medium">
        <color rgb="FF595959"/>
      </top>
      <bottom style="medium">
        <color rgb="FF595959"/>
      </bottom>
      <diagonal/>
    </border>
    <border>
      <left/>
      <right style="medium">
        <color rgb="FF595959"/>
      </right>
      <top/>
      <bottom style="medium">
        <color rgb="FF59595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595959"/>
      </right>
      <top style="medium">
        <color rgb="FF5959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149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" fontId="9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/>
    <xf numFmtId="0" fontId="6" fillId="6" borderId="1" xfId="0" applyFont="1" applyFill="1" applyBorder="1" applyAlignment="1">
      <alignment horizontal="left" vertical="center"/>
    </xf>
    <xf numFmtId="0" fontId="5" fillId="0" borderId="0" xfId="0" applyFont="1"/>
    <xf numFmtId="4" fontId="11" fillId="7" borderId="1" xfId="0" applyNumberFormat="1" applyFont="1" applyFill="1" applyBorder="1" applyAlignment="1">
      <alignment horizontal="center" vertical="center"/>
    </xf>
    <xf numFmtId="0" fontId="12" fillId="0" borderId="0" xfId="0" applyFont="1"/>
    <xf numFmtId="10" fontId="11" fillId="7" borderId="1" xfId="0" applyNumberFormat="1" applyFont="1" applyFill="1" applyBorder="1" applyAlignment="1">
      <alignment horizontal="center" vertical="center"/>
    </xf>
    <xf numFmtId="3" fontId="9" fillId="0" borderId="0" xfId="0" applyNumberFormat="1" applyFont="1" applyAlignment="1">
      <alignment horizontal="left"/>
    </xf>
    <xf numFmtId="0" fontId="2" fillId="0" borderId="8" xfId="0" applyFont="1" applyBorder="1"/>
    <xf numFmtId="0" fontId="8" fillId="0" borderId="9" xfId="0" applyFont="1" applyBorder="1" applyAlignment="1">
      <alignment horizontal="left" vertical="center"/>
    </xf>
    <xf numFmtId="0" fontId="2" fillId="0" borderId="9" xfId="0" applyFont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/>
    <xf numFmtId="0" fontId="2" fillId="0" borderId="11" xfId="0" applyFont="1" applyBorder="1"/>
    <xf numFmtId="0" fontId="2" fillId="0" borderId="12" xfId="0" applyFont="1" applyBorder="1"/>
    <xf numFmtId="0" fontId="14" fillId="6" borderId="1" xfId="0" applyFont="1" applyFill="1" applyBorder="1" applyAlignment="1">
      <alignment horizontal="left" vertical="center"/>
    </xf>
    <xf numFmtId="4" fontId="11" fillId="3" borderId="1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8" fillId="0" borderId="14" xfId="0" applyFont="1" applyBorder="1" applyAlignment="1">
      <alignment horizontal="left" vertical="center"/>
    </xf>
    <xf numFmtId="0" fontId="2" fillId="0" borderId="14" xfId="0" applyFont="1" applyBorder="1"/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/>
    <xf numFmtId="0" fontId="2" fillId="8" borderId="1" xfId="0" applyFont="1" applyFill="1" applyBorder="1" applyAlignment="1">
      <alignment horizontal="center" vertical="center"/>
    </xf>
    <xf numFmtId="0" fontId="2" fillId="8" borderId="1" xfId="0" applyFont="1" applyFill="1" applyBorder="1"/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5" fillId="2" borderId="19" xfId="0" applyFont="1" applyFill="1" applyBorder="1"/>
    <xf numFmtId="0" fontId="2" fillId="8" borderId="20" xfId="0" applyFont="1" applyFill="1" applyBorder="1"/>
    <xf numFmtId="0" fontId="2" fillId="0" borderId="21" xfId="0" applyFont="1" applyBorder="1"/>
    <xf numFmtId="0" fontId="2" fillId="8" borderId="22" xfId="0" applyFont="1" applyFill="1" applyBorder="1"/>
    <xf numFmtId="0" fontId="2" fillId="0" borderId="23" xfId="0" applyFont="1" applyBorder="1"/>
    <xf numFmtId="0" fontId="5" fillId="2" borderId="24" xfId="0" applyFont="1" applyFill="1" applyBorder="1"/>
    <xf numFmtId="0" fontId="5" fillId="2" borderId="25" xfId="0" applyFont="1" applyFill="1" applyBorder="1" applyAlignment="1">
      <alignment horizontal="center"/>
    </xf>
    <xf numFmtId="0" fontId="2" fillId="8" borderId="26" xfId="0" applyFont="1" applyFill="1" applyBorder="1"/>
    <xf numFmtId="10" fontId="2" fillId="0" borderId="27" xfId="0" applyNumberFormat="1" applyFont="1" applyBorder="1"/>
    <xf numFmtId="10" fontId="2" fillId="0" borderId="0" xfId="0" applyNumberFormat="1" applyFont="1"/>
    <xf numFmtId="0" fontId="2" fillId="9" borderId="28" xfId="0" applyFont="1" applyFill="1" applyBorder="1"/>
    <xf numFmtId="0" fontId="5" fillId="10" borderId="29" xfId="0" applyFont="1" applyFill="1" applyBorder="1"/>
    <xf numFmtId="10" fontId="2" fillId="10" borderId="30" xfId="0" applyNumberFormat="1" applyFont="1" applyFill="1" applyBorder="1"/>
    <xf numFmtId="0" fontId="22" fillId="0" borderId="0" xfId="0" applyFont="1"/>
    <xf numFmtId="0" fontId="23" fillId="9" borderId="1" xfId="0" applyFont="1" applyFill="1" applyBorder="1"/>
    <xf numFmtId="0" fontId="24" fillId="11" borderId="24" xfId="0" applyFont="1" applyFill="1" applyBorder="1"/>
    <xf numFmtId="4" fontId="23" fillId="11" borderId="25" xfId="0" applyNumberFormat="1" applyFont="1" applyFill="1" applyBorder="1"/>
    <xf numFmtId="0" fontId="23" fillId="0" borderId="0" xfId="0" applyFont="1"/>
    <xf numFmtId="0" fontId="24" fillId="0" borderId="0" xfId="0" applyFont="1"/>
    <xf numFmtId="4" fontId="24" fillId="0" borderId="0" xfId="0" applyNumberFormat="1" applyFont="1"/>
    <xf numFmtId="0" fontId="24" fillId="11" borderId="28" xfId="0" applyFont="1" applyFill="1" applyBorder="1"/>
    <xf numFmtId="3" fontId="23" fillId="11" borderId="31" xfId="0" applyNumberFormat="1" applyFont="1" applyFill="1" applyBorder="1"/>
    <xf numFmtId="10" fontId="23" fillId="11" borderId="31" xfId="0" applyNumberFormat="1" applyFont="1" applyFill="1" applyBorder="1"/>
    <xf numFmtId="10" fontId="23" fillId="0" borderId="0" xfId="0" applyNumberFormat="1" applyFont="1"/>
    <xf numFmtId="164" fontId="23" fillId="0" borderId="0" xfId="0" applyNumberFormat="1" applyFont="1"/>
    <xf numFmtId="164" fontId="24" fillId="0" borderId="0" xfId="0" applyNumberFormat="1" applyFont="1"/>
    <xf numFmtId="164" fontId="23" fillId="11" borderId="31" xfId="0" applyNumberFormat="1" applyFont="1" applyFill="1" applyBorder="1"/>
    <xf numFmtId="0" fontId="23" fillId="11" borderId="31" xfId="0" applyFont="1" applyFill="1" applyBorder="1"/>
    <xf numFmtId="0" fontId="24" fillId="11" borderId="29" xfId="0" applyFont="1" applyFill="1" applyBorder="1"/>
    <xf numFmtId="0" fontId="23" fillId="11" borderId="30" xfId="0" applyFont="1" applyFill="1" applyBorder="1"/>
    <xf numFmtId="0" fontId="24" fillId="0" borderId="0" xfId="0" applyFont="1" applyAlignment="1">
      <alignment horizontal="center" vertical="center"/>
    </xf>
    <xf numFmtId="49" fontId="24" fillId="0" borderId="0" xfId="0" applyNumberFormat="1" applyFont="1"/>
    <xf numFmtId="0" fontId="24" fillId="9" borderId="1" xfId="0" applyFont="1" applyFill="1" applyBorder="1" applyAlignment="1">
      <alignment horizontal="center" vertical="center"/>
    </xf>
    <xf numFmtId="49" fontId="24" fillId="9" borderId="1" xfId="0" applyNumberFormat="1" applyFont="1" applyFill="1" applyBorder="1"/>
    <xf numFmtId="0" fontId="24" fillId="9" borderId="1" xfId="0" applyFont="1" applyFill="1" applyBorder="1"/>
    <xf numFmtId="164" fontId="23" fillId="13" borderId="1" xfId="0" applyNumberFormat="1" applyFont="1" applyFill="1" applyBorder="1"/>
    <xf numFmtId="0" fontId="23" fillId="13" borderId="1" xfId="0" applyFont="1" applyFill="1" applyBorder="1"/>
    <xf numFmtId="0" fontId="2" fillId="14" borderId="1" xfId="0" applyFont="1" applyFill="1" applyBorder="1"/>
    <xf numFmtId="0" fontId="15" fillId="14" borderId="1" xfId="0" applyFont="1" applyFill="1" applyBorder="1"/>
    <xf numFmtId="0" fontId="17" fillId="14" borderId="1" xfId="0" applyFont="1" applyFill="1" applyBorder="1" applyAlignment="1">
      <alignment horizontal="center" vertical="center"/>
    </xf>
    <xf numFmtId="0" fontId="17" fillId="14" borderId="1" xfId="0" applyFont="1" applyFill="1" applyBorder="1"/>
    <xf numFmtId="0" fontId="16" fillId="14" borderId="1" xfId="0" applyFont="1" applyFill="1" applyBorder="1"/>
    <xf numFmtId="0" fontId="18" fillId="14" borderId="1" xfId="0" applyFont="1" applyFill="1" applyBorder="1"/>
    <xf numFmtId="0" fontId="2" fillId="15" borderId="0" xfId="0" applyFont="1" applyFill="1" applyAlignment="1">
      <alignment horizontal="center" vertical="center"/>
    </xf>
    <xf numFmtId="0" fontId="2" fillId="15" borderId="0" xfId="0" applyFont="1" applyFill="1"/>
    <xf numFmtId="0" fontId="2" fillId="14" borderId="1" xfId="0" applyFont="1" applyFill="1" applyBorder="1" applyAlignment="1">
      <alignment horizontal="center" vertical="center"/>
    </xf>
    <xf numFmtId="164" fontId="23" fillId="16" borderId="0" xfId="0" applyNumberFormat="1" applyFont="1" applyFill="1"/>
    <xf numFmtId="4" fontId="0" fillId="0" borderId="0" xfId="0" applyNumberFormat="1"/>
    <xf numFmtId="3" fontId="0" fillId="0" borderId="0" xfId="0" applyNumberFormat="1"/>
    <xf numFmtId="10" fontId="0" fillId="0" borderId="0" xfId="0" applyNumberFormat="1"/>
    <xf numFmtId="8" fontId="0" fillId="0" borderId="0" xfId="0" applyNumberFormat="1"/>
    <xf numFmtId="9" fontId="0" fillId="0" borderId="0" xfId="0" applyNumberFormat="1"/>
    <xf numFmtId="165" fontId="23" fillId="11" borderId="31" xfId="0" applyNumberFormat="1" applyFont="1" applyFill="1" applyBorder="1"/>
    <xf numFmtId="3" fontId="23" fillId="12" borderId="31" xfId="0" applyNumberFormat="1" applyFont="1" applyFill="1" applyBorder="1"/>
    <xf numFmtId="166" fontId="23" fillId="0" borderId="0" xfId="1" applyNumberFormat="1" applyFont="1"/>
    <xf numFmtId="167" fontId="0" fillId="0" borderId="0" xfId="1" applyNumberFormat="1" applyFont="1"/>
    <xf numFmtId="10" fontId="0" fillId="0" borderId="0" xfId="1" applyNumberFormat="1" applyFont="1"/>
    <xf numFmtId="0" fontId="26" fillId="17" borderId="0" xfId="0" applyFont="1" applyFill="1" applyAlignment="1">
      <alignment horizontal="center" vertical="center" wrapText="1"/>
    </xf>
    <xf numFmtId="14" fontId="27" fillId="0" borderId="32" xfId="0" applyNumberFormat="1" applyFont="1" applyBorder="1" applyAlignment="1">
      <alignment horizontal="center" vertical="center"/>
    </xf>
    <xf numFmtId="14" fontId="27" fillId="0" borderId="33" xfId="0" applyNumberFormat="1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14" fontId="27" fillId="0" borderId="34" xfId="0" applyNumberFormat="1" applyFont="1" applyBorder="1" applyAlignment="1">
      <alignment horizontal="center" vertical="center"/>
    </xf>
    <xf numFmtId="0" fontId="28" fillId="18" borderId="0" xfId="0" applyFont="1" applyFill="1" applyAlignment="1">
      <alignment vertical="center"/>
    </xf>
    <xf numFmtId="1" fontId="27" fillId="0" borderId="33" xfId="0" applyNumberFormat="1" applyFont="1" applyBorder="1" applyAlignment="1">
      <alignment horizontal="center" vertical="center"/>
    </xf>
    <xf numFmtId="0" fontId="1" fillId="0" borderId="0" xfId="0" applyFont="1"/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2" fontId="0" fillId="0" borderId="0" xfId="0" applyNumberFormat="1"/>
    <xf numFmtId="14" fontId="27" fillId="16" borderId="32" xfId="0" applyNumberFormat="1" applyFont="1" applyFill="1" applyBorder="1" applyAlignment="1">
      <alignment horizontal="center" vertical="center"/>
    </xf>
    <xf numFmtId="1" fontId="27" fillId="16" borderId="33" xfId="0" applyNumberFormat="1" applyFont="1" applyFill="1" applyBorder="1" applyAlignment="1">
      <alignment horizontal="center" vertical="center"/>
    </xf>
    <xf numFmtId="2" fontId="27" fillId="16" borderId="33" xfId="0" applyNumberFormat="1" applyFont="1" applyFill="1" applyBorder="1" applyAlignment="1">
      <alignment horizontal="center" vertical="center"/>
    </xf>
    <xf numFmtId="0" fontId="29" fillId="19" borderId="37" xfId="0" applyFont="1" applyFill="1" applyBorder="1" applyAlignment="1">
      <alignment horizontal="center" vertical="center" wrapText="1"/>
    </xf>
    <xf numFmtId="0" fontId="29" fillId="19" borderId="38" xfId="0" applyFont="1" applyFill="1" applyBorder="1" applyAlignment="1">
      <alignment horizontal="center" vertical="center" wrapText="1"/>
    </xf>
    <xf numFmtId="0" fontId="30" fillId="20" borderId="39" xfId="0" applyFont="1" applyFill="1" applyBorder="1" applyAlignment="1">
      <alignment horizontal="center"/>
    </xf>
    <xf numFmtId="14" fontId="30" fillId="20" borderId="39" xfId="0" applyNumberFormat="1" applyFont="1" applyFill="1" applyBorder="1" applyAlignment="1">
      <alignment horizontal="center"/>
    </xf>
    <xf numFmtId="2" fontId="30" fillId="20" borderId="39" xfId="0" applyNumberFormat="1" applyFont="1" applyFill="1" applyBorder="1" applyAlignment="1">
      <alignment horizontal="center"/>
    </xf>
    <xf numFmtId="4" fontId="30" fillId="20" borderId="39" xfId="2" applyNumberFormat="1" applyFont="1" applyFill="1" applyBorder="1" applyAlignment="1">
      <alignment horizontal="center"/>
    </xf>
    <xf numFmtId="0" fontId="31" fillId="0" borderId="0" xfId="0" applyFont="1"/>
    <xf numFmtId="2" fontId="32" fillId="0" borderId="39" xfId="0" applyNumberFormat="1" applyFont="1" applyBorder="1" applyAlignment="1">
      <alignment horizontal="center"/>
    </xf>
    <xf numFmtId="43" fontId="23" fillId="0" borderId="0" xfId="0" applyNumberFormat="1" applyFont="1"/>
    <xf numFmtId="0" fontId="1" fillId="16" borderId="0" xfId="0" applyFont="1" applyFill="1"/>
    <xf numFmtId="43" fontId="23" fillId="11" borderId="31" xfId="0" applyNumberFormat="1" applyFont="1" applyFill="1" applyBorder="1"/>
    <xf numFmtId="14" fontId="27" fillId="16" borderId="33" xfId="0" applyNumberFormat="1" applyFont="1" applyFill="1" applyBorder="1" applyAlignment="1">
      <alignment horizontal="center" vertical="center"/>
    </xf>
    <xf numFmtId="2" fontId="27" fillId="0" borderId="33" xfId="0" applyNumberFormat="1" applyFont="1" applyBorder="1" applyAlignment="1">
      <alignment horizontal="center" vertical="center"/>
    </xf>
    <xf numFmtId="168" fontId="0" fillId="0" borderId="0" xfId="0" applyNumberFormat="1"/>
    <xf numFmtId="0" fontId="2" fillId="2" borderId="18" xfId="0" applyFont="1" applyFill="1" applyBorder="1"/>
    <xf numFmtId="0" fontId="5" fillId="2" borderId="37" xfId="0" applyFont="1" applyFill="1" applyBorder="1"/>
    <xf numFmtId="0" fontId="2" fillId="8" borderId="40" xfId="0" applyFont="1" applyFill="1" applyBorder="1"/>
    <xf numFmtId="0" fontId="2" fillId="8" borderId="41" xfId="0" applyFont="1" applyFill="1" applyBorder="1"/>
    <xf numFmtId="0" fontId="2" fillId="8" borderId="42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13" fillId="0" borderId="0" xfId="0" applyFont="1" applyAlignment="1">
      <alignment horizontal="left"/>
    </xf>
    <xf numFmtId="0" fontId="0" fillId="0" borderId="0" xfId="0"/>
    <xf numFmtId="0" fontId="15" fillId="14" borderId="16" xfId="0" applyFont="1" applyFill="1" applyBorder="1" applyAlignment="1">
      <alignment horizontal="left" vertical="top" wrapText="1"/>
    </xf>
    <xf numFmtId="0" fontId="4" fillId="15" borderId="17" xfId="0" applyFont="1" applyFill="1" applyBorder="1"/>
    <xf numFmtId="0" fontId="4" fillId="15" borderId="18" xfId="0" applyFont="1" applyFill="1" applyBorder="1"/>
    <xf numFmtId="0" fontId="2" fillId="8" borderId="43" xfId="0" applyFont="1" applyFill="1" applyBorder="1"/>
    <xf numFmtId="10" fontId="23" fillId="11" borderId="31" xfId="0" applyNumberFormat="1" applyFont="1" applyFill="1" applyBorder="1" applyAlignment="1">
      <alignment horizontal="right"/>
    </xf>
    <xf numFmtId="0" fontId="24" fillId="9" borderId="18" xfId="0" applyFont="1" applyFill="1" applyBorder="1"/>
    <xf numFmtId="43" fontId="23" fillId="11" borderId="30" xfId="0" applyNumberFormat="1" applyFont="1" applyFill="1" applyBorder="1"/>
    <xf numFmtId="43" fontId="23" fillId="16" borderId="0" xfId="0" applyNumberFormat="1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microsoft.com/office/2006/relationships/vbaProject" Target="vbaProject.bin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Z1000"/>
  <sheetViews>
    <sheetView showGridLines="0" tabSelected="1" zoomScaleNormal="100" workbookViewId="0">
      <selection activeCell="I11" sqref="I11"/>
    </sheetView>
  </sheetViews>
  <sheetFormatPr baseColWidth="10" defaultColWidth="14.42578125" defaultRowHeight="15" customHeight="1"/>
  <cols>
    <col min="1" max="1" width="4" customWidth="1"/>
    <col min="2" max="2" width="3.85546875" customWidth="1"/>
    <col min="3" max="3" width="18.85546875" customWidth="1"/>
    <col min="4" max="4" width="4.7109375" customWidth="1"/>
    <col min="5" max="5" width="29.140625" customWidth="1"/>
    <col min="6" max="7" width="3.85546875" customWidth="1"/>
    <col min="8" max="8" width="16.7109375" customWidth="1"/>
    <col min="9" max="26" width="10.7109375" customWidth="1"/>
  </cols>
  <sheetData>
    <row r="1" spans="1:26" ht="12" customHeight="1">
      <c r="A1" s="1"/>
      <c r="B1" s="1"/>
      <c r="C1" s="2"/>
      <c r="D1" s="1"/>
      <c r="E1" s="2"/>
      <c r="F1" s="1"/>
      <c r="G1" s="1"/>
      <c r="H1" s="1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>
      <c r="A2" s="1"/>
      <c r="B2" s="133" t="s">
        <v>0</v>
      </c>
      <c r="C2" s="134"/>
      <c r="D2" s="134"/>
      <c r="E2" s="134"/>
      <c r="F2" s="135"/>
      <c r="G2" s="4"/>
      <c r="H2" s="1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1"/>
      <c r="B3" s="136"/>
      <c r="C3" s="137"/>
      <c r="D3" s="137"/>
      <c r="E3" s="137"/>
      <c r="F3" s="138"/>
      <c r="G3" s="4"/>
      <c r="H3" s="5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1"/>
      <c r="B4" s="3"/>
      <c r="C4" s="6"/>
      <c r="D4" s="3"/>
      <c r="E4" s="6"/>
      <c r="F4" s="3"/>
      <c r="G4" s="3"/>
      <c r="H4" s="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0.25" customHeight="1">
      <c r="A5" s="1"/>
      <c r="B5" s="6"/>
      <c r="C5" s="7" t="s">
        <v>1</v>
      </c>
      <c r="D5" s="8" t="s">
        <v>2</v>
      </c>
      <c r="E5" s="9" t="s">
        <v>24</v>
      </c>
      <c r="F5" s="3"/>
      <c r="G5" s="3"/>
      <c r="H5" s="1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1"/>
      <c r="B6" s="3"/>
      <c r="C6" s="6"/>
      <c r="D6" s="3"/>
      <c r="E6" s="6"/>
      <c r="F6" s="3"/>
      <c r="G6" s="3"/>
      <c r="H6" s="1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1"/>
      <c r="B7" s="3"/>
      <c r="C7" s="7" t="s">
        <v>96</v>
      </c>
      <c r="D7" s="8" t="s">
        <v>2</v>
      </c>
      <c r="E7" s="9" t="s">
        <v>98</v>
      </c>
      <c r="F7" s="3"/>
      <c r="G7" s="3"/>
      <c r="H7" s="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1"/>
      <c r="B8" s="3"/>
      <c r="C8" s="6"/>
      <c r="D8" s="3"/>
      <c r="E8" s="6"/>
      <c r="F8" s="3"/>
      <c r="G8" s="3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1"/>
      <c r="B9" s="3"/>
      <c r="C9" s="7" t="s">
        <v>97</v>
      </c>
      <c r="D9" s="8" t="s">
        <v>2</v>
      </c>
      <c r="E9" s="9" t="s">
        <v>101</v>
      </c>
      <c r="F9" s="3"/>
      <c r="G9" s="3"/>
      <c r="H9" s="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128"/>
      <c r="B10" s="3"/>
      <c r="C10" s="6"/>
      <c r="D10" s="3"/>
      <c r="E10" s="6"/>
      <c r="F10" s="3"/>
      <c r="G10" s="3"/>
      <c r="H10" s="12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0.25" customHeight="1">
      <c r="A11" s="1"/>
      <c r="B11" s="6"/>
      <c r="C11" s="7" t="s">
        <v>103</v>
      </c>
      <c r="D11" s="8" t="s">
        <v>2</v>
      </c>
      <c r="E11" s="9" t="s">
        <v>104</v>
      </c>
      <c r="F11" s="3"/>
      <c r="G11" s="3"/>
      <c r="H11" s="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1.25" customHeight="1">
      <c r="A12" s="128"/>
      <c r="B12" s="3"/>
      <c r="C12" s="10"/>
      <c r="D12" s="3"/>
      <c r="E12" s="6"/>
      <c r="F12" s="3"/>
      <c r="G12" s="3"/>
      <c r="H12" s="12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0.25" customHeight="1">
      <c r="A13" s="1"/>
      <c r="B13" s="6"/>
      <c r="C13" s="7" t="s">
        <v>3</v>
      </c>
      <c r="D13" s="8" t="s">
        <v>2</v>
      </c>
      <c r="E13" s="11">
        <v>1000</v>
      </c>
      <c r="F13" s="3"/>
      <c r="G13" s="3"/>
      <c r="H13" s="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1.25" customHeight="1">
      <c r="A14" s="1"/>
      <c r="B14" s="3"/>
      <c r="C14" s="10"/>
      <c r="D14" s="3"/>
      <c r="E14" s="6"/>
      <c r="F14" s="3"/>
      <c r="G14" s="3"/>
      <c r="H14" s="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0.25" customHeight="1">
      <c r="A15" s="1"/>
      <c r="B15" s="6"/>
      <c r="C15" s="7" t="s">
        <v>4</v>
      </c>
      <c r="D15" s="8" t="s">
        <v>2</v>
      </c>
      <c r="E15" s="12">
        <v>12</v>
      </c>
      <c r="F15" s="3"/>
      <c r="G15" s="3"/>
      <c r="H15" s="1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1"/>
      <c r="B16" s="3"/>
      <c r="C16" s="10"/>
      <c r="D16" s="3"/>
      <c r="E16" s="6"/>
      <c r="F16" s="3"/>
      <c r="G16" s="3"/>
      <c r="H16" s="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4" customHeight="1">
      <c r="A17" s="1"/>
      <c r="B17" s="6"/>
      <c r="C17" s="14" t="s">
        <v>5</v>
      </c>
      <c r="D17" s="15"/>
      <c r="E17" s="16">
        <f>IFERROR(IF(E13&lt;=0,"Seleccionar Monto",IF(AND(E15&lt;=0,selección="cuotas"),"Seleccionar Plazo",IF(AND(E11="Revolvente",E13&gt;0),Cronograma!V2,IF(AND(E11="Compra en cuotas",E13&gt;0),Cronograma!D11,'Cronograma Pago diferido'!D11)))),"")</f>
        <v>135.36065097872887</v>
      </c>
      <c r="F17" s="17"/>
      <c r="G17" s="3"/>
      <c r="H17" s="1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1.25" customHeight="1">
      <c r="A18" s="1"/>
      <c r="B18" s="3"/>
      <c r="C18" s="10"/>
      <c r="D18" s="3"/>
      <c r="E18" s="6"/>
      <c r="F18" s="3"/>
      <c r="G18" s="3"/>
      <c r="H18" s="1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4" customHeight="1">
      <c r="A19" s="1"/>
      <c r="B19" s="6"/>
      <c r="C19" s="14" t="s">
        <v>6</v>
      </c>
      <c r="D19" s="3"/>
      <c r="E19" s="18" t="str">
        <f>IF(AND(E7="Ripley.com y/o Ripley App",E15=12),"41,30%",IF(AND(E7="Tienda Ripley",E9="Electrohogar y/o Decohogar (Ripley)",E15=12),"41,30%","101,86%"))</f>
        <v>101,86%</v>
      </c>
      <c r="F19" s="3"/>
      <c r="G19" s="3"/>
      <c r="H19" s="1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1"/>
      <c r="B20" s="3"/>
      <c r="C20" s="10"/>
      <c r="D20" s="3"/>
      <c r="E20" s="6"/>
      <c r="F20" s="3"/>
      <c r="G20" s="3"/>
      <c r="H20" s="1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4" customHeight="1">
      <c r="A21" s="1"/>
      <c r="B21" s="6"/>
      <c r="C21" s="14" t="s">
        <v>7</v>
      </c>
      <c r="D21" s="3"/>
      <c r="E21" s="18">
        <f>IFERROR(IF(E11="Revolvente",Cronograma!Y10,IF(E11="Pago diferido",'Cronograma Pago diferido'!L10,Cronograma!L10)),"Seleccionar Monto")</f>
        <v>1.7135295926976131</v>
      </c>
      <c r="F21" s="3"/>
      <c r="G21" s="3"/>
      <c r="H21" s="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1"/>
      <c r="B22" s="3"/>
      <c r="C22" s="10"/>
      <c r="D22" s="3"/>
      <c r="E22" s="6"/>
      <c r="F22" s="3"/>
      <c r="G22" s="3"/>
      <c r="H22" s="1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6.5" customHeight="1">
      <c r="A23" s="1"/>
      <c r="B23" s="139" t="s">
        <v>8</v>
      </c>
      <c r="C23" s="140"/>
      <c r="D23" s="140"/>
      <c r="E23" s="140"/>
      <c r="F23" s="140"/>
      <c r="G23" s="19"/>
      <c r="H23" s="1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6" customHeight="1">
      <c r="A24" s="1"/>
      <c r="B24" s="3"/>
      <c r="C24" s="10"/>
      <c r="D24" s="3"/>
      <c r="E24" s="6"/>
      <c r="F24" s="3"/>
      <c r="G24" s="3"/>
      <c r="H24" s="1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1.25" customHeight="1">
      <c r="A25" s="1"/>
      <c r="B25" s="20"/>
      <c r="C25" s="21"/>
      <c r="D25" s="22"/>
      <c r="E25" s="23"/>
      <c r="F25" s="24"/>
      <c r="G25" s="3"/>
      <c r="H25" s="1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4" customHeight="1">
      <c r="A26" s="1"/>
      <c r="B26" s="25"/>
      <c r="C26" s="14" t="s">
        <v>64</v>
      </c>
      <c r="D26" s="15"/>
      <c r="E26" s="16">
        <f>IF(AND(selección="Cuotas",E13&lt;=0),"Seleccionar Monto",IF(AND(selección="Cuotas",E15=""),"Seleccionar Plazo",IF(E11="Revolvente",0,IF(E11="Compra en cuotas",Cronograma!F64,'Cronograma Pago diferido'!F66))))</f>
        <v>433.527811744747</v>
      </c>
      <c r="F26" s="26"/>
      <c r="G26" s="3"/>
      <c r="H26" s="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1.25" customHeight="1">
      <c r="A27" s="1"/>
      <c r="B27" s="27"/>
      <c r="C27" s="10"/>
      <c r="D27" s="3"/>
      <c r="E27" s="6"/>
      <c r="F27" s="28"/>
      <c r="G27" s="3"/>
      <c r="H27" s="1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"/>
      <c r="B28" s="27"/>
      <c r="C28" s="14" t="s">
        <v>9</v>
      </c>
      <c r="D28" s="3"/>
      <c r="E28" s="16">
        <f>IF(E13&lt;=0,"Seleccionar Monto",IF(AND(E11="Cuotas",E15&lt;=0),"Seleccionar Plazo",IF(E11="Compra en cuotas",Cronograma!H64,IF(E11="Revolvente",Cronograma!D9,'Cronograma Pago diferido'!H66))))</f>
        <v>164.45515082119968</v>
      </c>
      <c r="F28" s="26"/>
      <c r="G28" s="3"/>
      <c r="H28" s="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1.25" customHeight="1">
      <c r="A29" s="1"/>
      <c r="B29" s="27"/>
      <c r="C29" s="10"/>
      <c r="D29" s="3"/>
      <c r="E29" s="6"/>
      <c r="F29" s="28"/>
      <c r="G29" s="3"/>
      <c r="H29" s="1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4" customHeight="1">
      <c r="A30" s="87"/>
      <c r="B30" s="27"/>
      <c r="C30" s="29" t="s">
        <v>10</v>
      </c>
      <c r="D30" s="3"/>
      <c r="E30" s="30">
        <f>IFERROR(IF(OR(E26="Seleccionar Plazo",E28="Seleccionar Plazo"),"Seleccionar Plazo",IF(OR(E26="Seleccionar Monto",E28="Seleccionar Monto"),"Seleccionar Monto",(E26+E28))),"Pendiente Selección")</f>
        <v>597.98296256594665</v>
      </c>
      <c r="F30" s="28"/>
      <c r="G30" s="3"/>
      <c r="H30" s="8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1.25" customHeight="1">
      <c r="A31" s="80"/>
      <c r="B31" s="31"/>
      <c r="C31" s="32"/>
      <c r="D31" s="33"/>
      <c r="E31" s="34"/>
      <c r="F31" s="35"/>
      <c r="G31" s="3"/>
      <c r="H31" s="80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87"/>
      <c r="B32" s="3"/>
      <c r="C32" s="6"/>
      <c r="D32" s="3"/>
      <c r="E32" s="6"/>
      <c r="F32" s="3"/>
      <c r="G32" s="3"/>
      <c r="H32" s="8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1"/>
      <c r="B33" s="36"/>
      <c r="C33" s="36"/>
      <c r="D33" s="37"/>
      <c r="E33" s="36"/>
      <c r="F33" s="37"/>
      <c r="G33" s="37"/>
      <c r="H33" s="1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" customHeight="1">
      <c r="A34" s="1"/>
      <c r="B34" s="38" t="s">
        <v>11</v>
      </c>
      <c r="C34" s="39"/>
      <c r="D34" s="40"/>
      <c r="E34" s="39"/>
      <c r="F34" s="40"/>
      <c r="G34" s="40"/>
      <c r="H34" s="4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1"/>
      <c r="B35" s="38" t="s">
        <v>12</v>
      </c>
      <c r="C35" s="41"/>
      <c r="D35" s="42"/>
      <c r="E35" s="41"/>
      <c r="F35" s="40"/>
      <c r="G35" s="40"/>
      <c r="H35" s="4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1"/>
      <c r="B36" s="38" t="s">
        <v>63</v>
      </c>
      <c r="C36" s="41"/>
      <c r="D36" s="42"/>
      <c r="E36" s="41"/>
      <c r="F36" s="40"/>
      <c r="G36" s="40"/>
      <c r="H36" s="4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1"/>
      <c r="B37" s="38" t="s">
        <v>13</v>
      </c>
      <c r="C37" s="41"/>
      <c r="D37" s="42"/>
      <c r="E37" s="41"/>
      <c r="F37" s="40"/>
      <c r="G37" s="40"/>
      <c r="H37" s="4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80"/>
      <c r="B38" s="81" t="s">
        <v>61</v>
      </c>
      <c r="C38" s="82"/>
      <c r="D38" s="83"/>
      <c r="E38" s="82"/>
      <c r="F38" s="84"/>
      <c r="G38" s="84"/>
      <c r="H38" s="8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41.25" customHeight="1">
      <c r="A39" s="80"/>
      <c r="B39" s="141" t="s">
        <v>62</v>
      </c>
      <c r="C39" s="142"/>
      <c r="D39" s="142"/>
      <c r="E39" s="142"/>
      <c r="F39" s="142"/>
      <c r="G39" s="143"/>
      <c r="H39" s="8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80"/>
      <c r="B40" s="81" t="s">
        <v>14</v>
      </c>
      <c r="C40" s="82"/>
      <c r="D40" s="83"/>
      <c r="E40" s="82"/>
      <c r="F40" s="84"/>
      <c r="G40" s="84"/>
      <c r="H40" s="8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80"/>
      <c r="B41" s="85"/>
      <c r="C41" s="86"/>
      <c r="D41" s="87"/>
      <c r="E41" s="88"/>
      <c r="F41" s="80"/>
      <c r="G41" s="80"/>
      <c r="H41" s="8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hidden="1" customHeight="1">
      <c r="A42" s="3"/>
      <c r="B42" s="3"/>
      <c r="C42" s="6"/>
      <c r="D42" s="3"/>
      <c r="E42" s="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hidden="1" customHeight="1">
      <c r="A43" s="3"/>
      <c r="B43" s="3"/>
      <c r="C43" s="6"/>
      <c r="D43" s="3"/>
      <c r="E43" s="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hidden="1" customHeight="1">
      <c r="A44" s="3"/>
      <c r="B44" s="3"/>
      <c r="C44" s="6"/>
      <c r="D44" s="3"/>
      <c r="E44" s="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hidden="1" customHeight="1">
      <c r="A45" s="3"/>
      <c r="B45" s="3"/>
      <c r="C45" s="6"/>
      <c r="D45" s="3"/>
      <c r="E45" s="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hidden="1" customHeight="1">
      <c r="A46" s="3"/>
      <c r="B46" s="3"/>
      <c r="C46" s="6"/>
      <c r="D46" s="3"/>
      <c r="E46" s="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hidden="1" customHeight="1">
      <c r="A47" s="3"/>
      <c r="B47" s="3"/>
      <c r="C47" s="6"/>
      <c r="D47" s="3"/>
      <c r="E47" s="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hidden="1" customHeight="1">
      <c r="A48" s="3"/>
      <c r="B48" s="3"/>
      <c r="C48" s="6"/>
      <c r="D48" s="3"/>
      <c r="E48" s="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6"/>
      <c r="D49" s="3"/>
      <c r="E49" s="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6"/>
      <c r="D50" s="3"/>
      <c r="E50" s="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6"/>
      <c r="D51" s="3"/>
      <c r="E51" s="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6"/>
      <c r="D52" s="3"/>
      <c r="E52" s="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6"/>
      <c r="D53" s="3"/>
      <c r="E53" s="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6"/>
      <c r="D54" s="3"/>
      <c r="E54" s="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6"/>
      <c r="D55" s="3"/>
      <c r="E55" s="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6"/>
      <c r="D56" s="3"/>
      <c r="E56" s="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6"/>
      <c r="D57" s="3"/>
      <c r="E57" s="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6"/>
      <c r="D58" s="3"/>
      <c r="E58" s="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6"/>
      <c r="D59" s="3"/>
      <c r="E59" s="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6"/>
      <c r="D60" s="3"/>
      <c r="E60" s="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6"/>
      <c r="D61" s="3"/>
      <c r="E61" s="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6"/>
      <c r="D62" s="3"/>
      <c r="E62" s="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6"/>
      <c r="D63" s="3"/>
      <c r="E63" s="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6"/>
      <c r="D64" s="3"/>
      <c r="E64" s="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6"/>
      <c r="D65" s="3"/>
      <c r="E65" s="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6"/>
      <c r="D66" s="3"/>
      <c r="E66" s="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6"/>
      <c r="D67" s="3"/>
      <c r="E67" s="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6"/>
      <c r="D68" s="3"/>
      <c r="E68" s="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6"/>
      <c r="D69" s="3"/>
      <c r="E69" s="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6"/>
      <c r="D70" s="3"/>
      <c r="E70" s="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6"/>
      <c r="D71" s="3"/>
      <c r="E71" s="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6"/>
      <c r="D72" s="3"/>
      <c r="E72" s="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6"/>
      <c r="D73" s="3"/>
      <c r="E73" s="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6"/>
      <c r="D74" s="3"/>
      <c r="E74" s="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6"/>
      <c r="D75" s="3"/>
      <c r="E75" s="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6"/>
      <c r="D76" s="3"/>
      <c r="E76" s="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6"/>
      <c r="D77" s="3"/>
      <c r="E77" s="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6"/>
      <c r="D78" s="3"/>
      <c r="E78" s="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6"/>
      <c r="D79" s="3"/>
      <c r="E79" s="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6"/>
      <c r="D80" s="3"/>
      <c r="E80" s="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6"/>
      <c r="D81" s="3"/>
      <c r="E81" s="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6"/>
      <c r="D82" s="3"/>
      <c r="E82" s="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6"/>
      <c r="D83" s="3"/>
      <c r="E83" s="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6"/>
      <c r="D84" s="3"/>
      <c r="E84" s="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6"/>
      <c r="D85" s="3"/>
      <c r="E85" s="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6"/>
      <c r="D86" s="3"/>
      <c r="E86" s="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6"/>
      <c r="D87" s="3"/>
      <c r="E87" s="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6"/>
      <c r="D88" s="3"/>
      <c r="E88" s="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6"/>
      <c r="D89" s="3"/>
      <c r="E89" s="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6"/>
      <c r="D90" s="3"/>
      <c r="E90" s="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6"/>
      <c r="D91" s="3"/>
      <c r="E91" s="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6"/>
      <c r="D92" s="3"/>
      <c r="E92" s="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6"/>
      <c r="D93" s="3"/>
      <c r="E93" s="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6"/>
      <c r="D94" s="3"/>
      <c r="E94" s="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6"/>
      <c r="D95" s="3"/>
      <c r="E95" s="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6"/>
      <c r="D96" s="3"/>
      <c r="E96" s="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6"/>
      <c r="D97" s="3"/>
      <c r="E97" s="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6"/>
      <c r="D98" s="3"/>
      <c r="E98" s="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6"/>
      <c r="D99" s="3"/>
      <c r="E99" s="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6"/>
      <c r="D100" s="3"/>
      <c r="E100" s="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6"/>
      <c r="D101" s="3"/>
      <c r="E101" s="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6"/>
      <c r="D102" s="3"/>
      <c r="E102" s="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6"/>
      <c r="D103" s="3"/>
      <c r="E103" s="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6"/>
      <c r="D104" s="3"/>
      <c r="E104" s="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6"/>
      <c r="D105" s="3"/>
      <c r="E105" s="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6"/>
      <c r="D106" s="3"/>
      <c r="E106" s="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6"/>
      <c r="D107" s="3"/>
      <c r="E107" s="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6"/>
      <c r="D108" s="3"/>
      <c r="E108" s="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6"/>
      <c r="D109" s="3"/>
      <c r="E109" s="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6"/>
      <c r="D110" s="3"/>
      <c r="E110" s="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6"/>
      <c r="D111" s="3"/>
      <c r="E111" s="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6"/>
      <c r="D112" s="3"/>
      <c r="E112" s="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6"/>
      <c r="D113" s="3"/>
      <c r="E113" s="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6"/>
      <c r="D114" s="3"/>
      <c r="E114" s="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6"/>
      <c r="D115" s="3"/>
      <c r="E115" s="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6"/>
      <c r="D116" s="3"/>
      <c r="E116" s="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6"/>
      <c r="D117" s="3"/>
      <c r="E117" s="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6"/>
      <c r="D118" s="3"/>
      <c r="E118" s="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6"/>
      <c r="D119" s="3"/>
      <c r="E119" s="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6"/>
      <c r="D120" s="3"/>
      <c r="E120" s="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6"/>
      <c r="D121" s="3"/>
      <c r="E121" s="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6"/>
      <c r="D122" s="3"/>
      <c r="E122" s="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6"/>
      <c r="D123" s="3"/>
      <c r="E123" s="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6"/>
      <c r="D124" s="3"/>
      <c r="E124" s="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6"/>
      <c r="D125" s="3"/>
      <c r="E125" s="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6"/>
      <c r="D126" s="3"/>
      <c r="E126" s="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6"/>
      <c r="D127" s="3"/>
      <c r="E127" s="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6"/>
      <c r="D128" s="3"/>
      <c r="E128" s="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6"/>
      <c r="D129" s="3"/>
      <c r="E129" s="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6"/>
      <c r="D130" s="3"/>
      <c r="E130" s="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6"/>
      <c r="D131" s="3"/>
      <c r="E131" s="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6"/>
      <c r="D132" s="3"/>
      <c r="E132" s="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6"/>
      <c r="D133" s="3"/>
      <c r="E133" s="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6"/>
      <c r="D134" s="3"/>
      <c r="E134" s="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6"/>
      <c r="D135" s="3"/>
      <c r="E135" s="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6"/>
      <c r="D136" s="3"/>
      <c r="E136" s="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6"/>
      <c r="D137" s="3"/>
      <c r="E137" s="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6"/>
      <c r="D138" s="3"/>
      <c r="E138" s="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6"/>
      <c r="D139" s="3"/>
      <c r="E139" s="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6"/>
      <c r="D140" s="3"/>
      <c r="E140" s="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6"/>
      <c r="D141" s="3"/>
      <c r="E141" s="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6"/>
      <c r="D142" s="3"/>
      <c r="E142" s="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6"/>
      <c r="D143" s="3"/>
      <c r="E143" s="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6"/>
      <c r="D144" s="3"/>
      <c r="E144" s="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6"/>
      <c r="D145" s="3"/>
      <c r="E145" s="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6"/>
      <c r="D146" s="3"/>
      <c r="E146" s="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6"/>
      <c r="D147" s="3"/>
      <c r="E147" s="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6"/>
      <c r="D148" s="3"/>
      <c r="E148" s="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6"/>
      <c r="D149" s="3"/>
      <c r="E149" s="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6"/>
      <c r="D150" s="3"/>
      <c r="E150" s="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6"/>
      <c r="D151" s="3"/>
      <c r="E151" s="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6"/>
      <c r="D152" s="3"/>
      <c r="E152" s="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6"/>
      <c r="D153" s="3"/>
      <c r="E153" s="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6"/>
      <c r="D154" s="3"/>
      <c r="E154" s="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6"/>
      <c r="D155" s="3"/>
      <c r="E155" s="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6"/>
      <c r="D156" s="3"/>
      <c r="E156" s="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6"/>
      <c r="D157" s="3"/>
      <c r="E157" s="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6"/>
      <c r="D158" s="3"/>
      <c r="E158" s="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6"/>
      <c r="D159" s="3"/>
      <c r="E159" s="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6"/>
      <c r="D160" s="3"/>
      <c r="E160" s="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6"/>
      <c r="D161" s="3"/>
      <c r="E161" s="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6"/>
      <c r="D162" s="3"/>
      <c r="E162" s="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6"/>
      <c r="D163" s="3"/>
      <c r="E163" s="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6"/>
      <c r="D164" s="3"/>
      <c r="E164" s="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6"/>
      <c r="D165" s="3"/>
      <c r="E165" s="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6"/>
      <c r="D166" s="3"/>
      <c r="E166" s="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6"/>
      <c r="D167" s="3"/>
      <c r="E167" s="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6"/>
      <c r="D168" s="3"/>
      <c r="E168" s="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6"/>
      <c r="D169" s="3"/>
      <c r="E169" s="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6"/>
      <c r="D170" s="3"/>
      <c r="E170" s="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6"/>
      <c r="D171" s="3"/>
      <c r="E171" s="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6"/>
      <c r="D172" s="3"/>
      <c r="E172" s="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6"/>
      <c r="D173" s="3"/>
      <c r="E173" s="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6"/>
      <c r="D174" s="3"/>
      <c r="E174" s="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6"/>
      <c r="D175" s="3"/>
      <c r="E175" s="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6"/>
      <c r="D176" s="3"/>
      <c r="E176" s="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6"/>
      <c r="D177" s="3"/>
      <c r="E177" s="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6"/>
      <c r="D178" s="3"/>
      <c r="E178" s="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6"/>
      <c r="D179" s="3"/>
      <c r="E179" s="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6"/>
      <c r="D180" s="3"/>
      <c r="E180" s="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6"/>
      <c r="D181" s="3"/>
      <c r="E181" s="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6"/>
      <c r="D182" s="3"/>
      <c r="E182" s="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6"/>
      <c r="D183" s="3"/>
      <c r="E183" s="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6"/>
      <c r="D184" s="3"/>
      <c r="E184" s="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6"/>
      <c r="D185" s="3"/>
      <c r="E185" s="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6"/>
      <c r="D186" s="3"/>
      <c r="E186" s="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6"/>
      <c r="D187" s="3"/>
      <c r="E187" s="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6"/>
      <c r="D188" s="3"/>
      <c r="E188" s="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6"/>
      <c r="D189" s="3"/>
      <c r="E189" s="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6"/>
      <c r="D190" s="3"/>
      <c r="E190" s="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6"/>
      <c r="D191" s="3"/>
      <c r="E191" s="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6"/>
      <c r="D192" s="3"/>
      <c r="E192" s="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6"/>
      <c r="D193" s="3"/>
      <c r="E193" s="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6"/>
      <c r="D194" s="3"/>
      <c r="E194" s="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6"/>
      <c r="D195" s="3"/>
      <c r="E195" s="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6"/>
      <c r="D196" s="3"/>
      <c r="E196" s="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6"/>
      <c r="D197" s="3"/>
      <c r="E197" s="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6"/>
      <c r="D198" s="3"/>
      <c r="E198" s="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6"/>
      <c r="D199" s="3"/>
      <c r="E199" s="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6"/>
      <c r="D200" s="3"/>
      <c r="E200" s="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6"/>
      <c r="D201" s="3"/>
      <c r="E201" s="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6"/>
      <c r="D202" s="3"/>
      <c r="E202" s="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6"/>
      <c r="D203" s="3"/>
      <c r="E203" s="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6"/>
      <c r="D204" s="3"/>
      <c r="E204" s="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6"/>
      <c r="D205" s="3"/>
      <c r="E205" s="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6"/>
      <c r="D206" s="3"/>
      <c r="E206" s="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6"/>
      <c r="D207" s="3"/>
      <c r="E207" s="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6"/>
      <c r="D208" s="3"/>
      <c r="E208" s="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6"/>
      <c r="D209" s="3"/>
      <c r="E209" s="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6"/>
      <c r="D210" s="3"/>
      <c r="E210" s="6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6"/>
      <c r="D211" s="3"/>
      <c r="E211" s="6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6"/>
      <c r="D212" s="3"/>
      <c r="E212" s="6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6"/>
      <c r="D213" s="3"/>
      <c r="E213" s="6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6"/>
      <c r="D214" s="3"/>
      <c r="E214" s="6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6"/>
      <c r="D215" s="3"/>
      <c r="E215" s="6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6"/>
      <c r="D216" s="3"/>
      <c r="E216" s="6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6"/>
      <c r="D217" s="3"/>
      <c r="E217" s="6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6"/>
      <c r="D218" s="3"/>
      <c r="E218" s="6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6"/>
      <c r="D219" s="3"/>
      <c r="E219" s="6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6"/>
      <c r="D220" s="3"/>
      <c r="E220" s="6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6"/>
      <c r="D221" s="3"/>
      <c r="E221" s="6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6"/>
      <c r="D222" s="3"/>
      <c r="E222" s="6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6"/>
      <c r="D223" s="3"/>
      <c r="E223" s="6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6"/>
      <c r="D224" s="3"/>
      <c r="E224" s="6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6"/>
      <c r="D225" s="3"/>
      <c r="E225" s="6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6"/>
      <c r="D226" s="3"/>
      <c r="E226" s="6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6"/>
      <c r="D227" s="3"/>
      <c r="E227" s="6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6"/>
      <c r="D228" s="3"/>
      <c r="E228" s="6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6"/>
      <c r="D229" s="3"/>
      <c r="E229" s="6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6"/>
      <c r="D230" s="3"/>
      <c r="E230" s="6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6"/>
      <c r="D231" s="3"/>
      <c r="E231" s="6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6"/>
      <c r="D232" s="3"/>
      <c r="E232" s="6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6"/>
      <c r="D233" s="3"/>
      <c r="E233" s="6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6"/>
      <c r="D234" s="3"/>
      <c r="E234" s="6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6"/>
      <c r="D235" s="3"/>
      <c r="E235" s="6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6"/>
      <c r="D236" s="3"/>
      <c r="E236" s="6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6"/>
      <c r="D237" s="3"/>
      <c r="E237" s="6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6"/>
      <c r="D238" s="3"/>
      <c r="E238" s="6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6"/>
      <c r="D239" s="3"/>
      <c r="E239" s="6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6"/>
      <c r="D240" s="3"/>
      <c r="E240" s="6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6"/>
      <c r="D241" s="3"/>
      <c r="E241" s="6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6"/>
      <c r="D242" s="3"/>
      <c r="E242" s="6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6"/>
      <c r="D243" s="3"/>
      <c r="E243" s="6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6"/>
      <c r="D244" s="3"/>
      <c r="E244" s="6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6"/>
      <c r="D245" s="3"/>
      <c r="E245" s="6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6"/>
      <c r="D246" s="3"/>
      <c r="E246" s="6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6"/>
      <c r="D247" s="3"/>
      <c r="E247" s="6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6"/>
      <c r="D248" s="3"/>
      <c r="E248" s="6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6"/>
      <c r="D249" s="3"/>
      <c r="E249" s="6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6"/>
      <c r="D250" s="3"/>
      <c r="E250" s="6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6"/>
      <c r="D251" s="3"/>
      <c r="E251" s="6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6"/>
      <c r="D252" s="3"/>
      <c r="E252" s="6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6"/>
      <c r="D253" s="3"/>
      <c r="E253" s="6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6"/>
      <c r="D254" s="3"/>
      <c r="E254" s="6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6"/>
      <c r="D255" s="3"/>
      <c r="E255" s="6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6"/>
      <c r="D256" s="3"/>
      <c r="E256" s="6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6"/>
      <c r="D257" s="3"/>
      <c r="E257" s="6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6"/>
      <c r="D258" s="3"/>
      <c r="E258" s="6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6"/>
      <c r="D259" s="3"/>
      <c r="E259" s="6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6"/>
      <c r="D260" s="3"/>
      <c r="E260" s="6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6"/>
      <c r="D261" s="3"/>
      <c r="E261" s="6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6"/>
      <c r="D262" s="3"/>
      <c r="E262" s="6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6"/>
      <c r="D263" s="3"/>
      <c r="E263" s="6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6"/>
      <c r="D264" s="3"/>
      <c r="E264" s="6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6"/>
      <c r="D265" s="3"/>
      <c r="E265" s="6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6"/>
      <c r="D266" s="3"/>
      <c r="E266" s="6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6"/>
      <c r="D267" s="3"/>
      <c r="E267" s="6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6"/>
      <c r="D268" s="3"/>
      <c r="E268" s="6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6"/>
      <c r="D269" s="3"/>
      <c r="E269" s="6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6"/>
      <c r="D270" s="3"/>
      <c r="E270" s="6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6"/>
      <c r="D271" s="3"/>
      <c r="E271" s="6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6"/>
      <c r="D272" s="3"/>
      <c r="E272" s="6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6"/>
      <c r="D273" s="3"/>
      <c r="E273" s="6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6"/>
      <c r="D274" s="3"/>
      <c r="E274" s="6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6"/>
      <c r="D275" s="3"/>
      <c r="E275" s="6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6"/>
      <c r="D276" s="3"/>
      <c r="E276" s="6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6"/>
      <c r="D277" s="3"/>
      <c r="E277" s="6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6"/>
      <c r="D278" s="3"/>
      <c r="E278" s="6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6"/>
      <c r="D279" s="3"/>
      <c r="E279" s="6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6"/>
      <c r="D280" s="3"/>
      <c r="E280" s="6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6"/>
      <c r="D281" s="3"/>
      <c r="E281" s="6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6"/>
      <c r="D282" s="3"/>
      <c r="E282" s="6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6"/>
      <c r="D283" s="3"/>
      <c r="E283" s="6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6"/>
      <c r="D284" s="3"/>
      <c r="E284" s="6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6"/>
      <c r="D285" s="3"/>
      <c r="E285" s="6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6"/>
      <c r="D286" s="3"/>
      <c r="E286" s="6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6"/>
      <c r="D287" s="3"/>
      <c r="E287" s="6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6"/>
      <c r="D288" s="3"/>
      <c r="E288" s="6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6"/>
      <c r="D289" s="3"/>
      <c r="E289" s="6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6"/>
      <c r="D290" s="3"/>
      <c r="E290" s="6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6"/>
      <c r="D291" s="3"/>
      <c r="E291" s="6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6"/>
      <c r="D292" s="3"/>
      <c r="E292" s="6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6"/>
      <c r="D293" s="3"/>
      <c r="E293" s="6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6"/>
      <c r="D294" s="3"/>
      <c r="E294" s="6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6"/>
      <c r="D295" s="3"/>
      <c r="E295" s="6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6"/>
      <c r="D296" s="3"/>
      <c r="E296" s="6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6"/>
      <c r="D297" s="3"/>
      <c r="E297" s="6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6"/>
      <c r="D298" s="3"/>
      <c r="E298" s="6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6"/>
      <c r="D299" s="3"/>
      <c r="E299" s="6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6"/>
      <c r="D300" s="3"/>
      <c r="E300" s="6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6"/>
      <c r="D301" s="3"/>
      <c r="E301" s="6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6"/>
      <c r="D302" s="3"/>
      <c r="E302" s="6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6"/>
      <c r="D303" s="3"/>
      <c r="E303" s="6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6"/>
      <c r="D304" s="3"/>
      <c r="E304" s="6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6"/>
      <c r="D305" s="3"/>
      <c r="E305" s="6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6"/>
      <c r="D306" s="3"/>
      <c r="E306" s="6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6"/>
      <c r="D307" s="3"/>
      <c r="E307" s="6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6"/>
      <c r="D308" s="3"/>
      <c r="E308" s="6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6"/>
      <c r="D309" s="3"/>
      <c r="E309" s="6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6"/>
      <c r="D310" s="3"/>
      <c r="E310" s="6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6"/>
      <c r="D311" s="3"/>
      <c r="E311" s="6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6"/>
      <c r="D312" s="3"/>
      <c r="E312" s="6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6"/>
      <c r="D313" s="3"/>
      <c r="E313" s="6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6"/>
      <c r="D314" s="3"/>
      <c r="E314" s="6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6"/>
      <c r="D315" s="3"/>
      <c r="E315" s="6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6"/>
      <c r="D316" s="3"/>
      <c r="E316" s="6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6"/>
      <c r="D317" s="3"/>
      <c r="E317" s="6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6"/>
      <c r="D318" s="3"/>
      <c r="E318" s="6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6"/>
      <c r="D319" s="3"/>
      <c r="E319" s="6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6"/>
      <c r="D320" s="3"/>
      <c r="E320" s="6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6"/>
      <c r="D321" s="3"/>
      <c r="E321" s="6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6"/>
      <c r="D322" s="3"/>
      <c r="E322" s="6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6"/>
      <c r="D323" s="3"/>
      <c r="E323" s="6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6"/>
      <c r="D324" s="3"/>
      <c r="E324" s="6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6"/>
      <c r="D325" s="3"/>
      <c r="E325" s="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6"/>
      <c r="D326" s="3"/>
      <c r="E326" s="6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6"/>
      <c r="D327" s="3"/>
      <c r="E327" s="6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6"/>
      <c r="D328" s="3"/>
      <c r="E328" s="6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6"/>
      <c r="D329" s="3"/>
      <c r="E329" s="6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6"/>
      <c r="D330" s="3"/>
      <c r="E330" s="6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6"/>
      <c r="D331" s="3"/>
      <c r="E331" s="6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6"/>
      <c r="D332" s="3"/>
      <c r="E332" s="6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6"/>
      <c r="D333" s="3"/>
      <c r="E333" s="6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6"/>
      <c r="D334" s="3"/>
      <c r="E334" s="6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6"/>
      <c r="D335" s="3"/>
      <c r="E335" s="6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6"/>
      <c r="D336" s="3"/>
      <c r="E336" s="6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6"/>
      <c r="D337" s="3"/>
      <c r="E337" s="6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6"/>
      <c r="D338" s="3"/>
      <c r="E338" s="6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6"/>
      <c r="D339" s="3"/>
      <c r="E339" s="6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6"/>
      <c r="D340" s="3"/>
      <c r="E340" s="6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6"/>
      <c r="D341" s="3"/>
      <c r="E341" s="6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6"/>
      <c r="D342" s="3"/>
      <c r="E342" s="6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6"/>
      <c r="D343" s="3"/>
      <c r="E343" s="6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6"/>
      <c r="D344" s="3"/>
      <c r="E344" s="6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6"/>
      <c r="D345" s="3"/>
      <c r="E345" s="6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6"/>
      <c r="D346" s="3"/>
      <c r="E346" s="6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6"/>
      <c r="D347" s="3"/>
      <c r="E347" s="6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6"/>
      <c r="D348" s="3"/>
      <c r="E348" s="6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6"/>
      <c r="D349" s="3"/>
      <c r="E349" s="6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6"/>
      <c r="D350" s="3"/>
      <c r="E350" s="6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6"/>
      <c r="D351" s="3"/>
      <c r="E351" s="6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6"/>
      <c r="D352" s="3"/>
      <c r="E352" s="6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6"/>
      <c r="D353" s="3"/>
      <c r="E353" s="6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6"/>
      <c r="D354" s="3"/>
      <c r="E354" s="6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6"/>
      <c r="D355" s="3"/>
      <c r="E355" s="6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6"/>
      <c r="D356" s="3"/>
      <c r="E356" s="6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6"/>
      <c r="D357" s="3"/>
      <c r="E357" s="6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6"/>
      <c r="D358" s="3"/>
      <c r="E358" s="6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6"/>
      <c r="D359" s="3"/>
      <c r="E359" s="6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6"/>
      <c r="D360" s="3"/>
      <c r="E360" s="6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6"/>
      <c r="D361" s="3"/>
      <c r="E361" s="6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6"/>
      <c r="D362" s="3"/>
      <c r="E362" s="6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6"/>
      <c r="D363" s="3"/>
      <c r="E363" s="6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6"/>
      <c r="D364" s="3"/>
      <c r="E364" s="6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6"/>
      <c r="D365" s="3"/>
      <c r="E365" s="6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6"/>
      <c r="D366" s="3"/>
      <c r="E366" s="6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6"/>
      <c r="D367" s="3"/>
      <c r="E367" s="6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6"/>
      <c r="D368" s="3"/>
      <c r="E368" s="6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6"/>
      <c r="D369" s="3"/>
      <c r="E369" s="6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6"/>
      <c r="D370" s="3"/>
      <c r="E370" s="6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6"/>
      <c r="D371" s="3"/>
      <c r="E371" s="6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6"/>
      <c r="D372" s="3"/>
      <c r="E372" s="6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6"/>
      <c r="D373" s="3"/>
      <c r="E373" s="6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6"/>
      <c r="D374" s="3"/>
      <c r="E374" s="6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6"/>
      <c r="D375" s="3"/>
      <c r="E375" s="6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6"/>
      <c r="D376" s="3"/>
      <c r="E376" s="6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6"/>
      <c r="D377" s="3"/>
      <c r="E377" s="6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6"/>
      <c r="D378" s="3"/>
      <c r="E378" s="6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6"/>
      <c r="D379" s="3"/>
      <c r="E379" s="6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6"/>
      <c r="D380" s="3"/>
      <c r="E380" s="6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6"/>
      <c r="D381" s="3"/>
      <c r="E381" s="6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6"/>
      <c r="D382" s="3"/>
      <c r="E382" s="6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6"/>
      <c r="D383" s="3"/>
      <c r="E383" s="6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6"/>
      <c r="D384" s="3"/>
      <c r="E384" s="6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6"/>
      <c r="D385" s="3"/>
      <c r="E385" s="6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6"/>
      <c r="D386" s="3"/>
      <c r="E386" s="6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6"/>
      <c r="D387" s="3"/>
      <c r="E387" s="6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6"/>
      <c r="D388" s="3"/>
      <c r="E388" s="6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6"/>
      <c r="D389" s="3"/>
      <c r="E389" s="6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6"/>
      <c r="D390" s="3"/>
      <c r="E390" s="6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6"/>
      <c r="D391" s="3"/>
      <c r="E391" s="6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6"/>
      <c r="D392" s="3"/>
      <c r="E392" s="6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6"/>
      <c r="D393" s="3"/>
      <c r="E393" s="6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6"/>
      <c r="D394" s="3"/>
      <c r="E394" s="6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6"/>
      <c r="D395" s="3"/>
      <c r="E395" s="6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6"/>
      <c r="D396" s="3"/>
      <c r="E396" s="6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6"/>
      <c r="D397" s="3"/>
      <c r="E397" s="6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6"/>
      <c r="D398" s="3"/>
      <c r="E398" s="6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6"/>
      <c r="D399" s="3"/>
      <c r="E399" s="6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6"/>
      <c r="D400" s="3"/>
      <c r="E400" s="6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6"/>
      <c r="D401" s="3"/>
      <c r="E401" s="6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6"/>
      <c r="D402" s="3"/>
      <c r="E402" s="6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6"/>
      <c r="D403" s="3"/>
      <c r="E403" s="6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6"/>
      <c r="D404" s="3"/>
      <c r="E404" s="6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6"/>
      <c r="D405" s="3"/>
      <c r="E405" s="6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6"/>
      <c r="D406" s="3"/>
      <c r="E406" s="6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6"/>
      <c r="D407" s="3"/>
      <c r="E407" s="6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6"/>
      <c r="D408" s="3"/>
      <c r="E408" s="6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6"/>
      <c r="D409" s="3"/>
      <c r="E409" s="6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6"/>
      <c r="D410" s="3"/>
      <c r="E410" s="6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6"/>
      <c r="D411" s="3"/>
      <c r="E411" s="6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6"/>
      <c r="D412" s="3"/>
      <c r="E412" s="6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6"/>
      <c r="D413" s="3"/>
      <c r="E413" s="6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6"/>
      <c r="D414" s="3"/>
      <c r="E414" s="6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6"/>
      <c r="D415" s="3"/>
      <c r="E415" s="6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6"/>
      <c r="D416" s="3"/>
      <c r="E416" s="6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6"/>
      <c r="D417" s="3"/>
      <c r="E417" s="6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6"/>
      <c r="D418" s="3"/>
      <c r="E418" s="6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6"/>
      <c r="D419" s="3"/>
      <c r="E419" s="6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6"/>
      <c r="D420" s="3"/>
      <c r="E420" s="6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6"/>
      <c r="D421" s="3"/>
      <c r="E421" s="6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6"/>
      <c r="D422" s="3"/>
      <c r="E422" s="6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6"/>
      <c r="D423" s="3"/>
      <c r="E423" s="6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6"/>
      <c r="D424" s="3"/>
      <c r="E424" s="6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6"/>
      <c r="D425" s="3"/>
      <c r="E425" s="6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6"/>
      <c r="D426" s="3"/>
      <c r="E426" s="6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6"/>
      <c r="D427" s="3"/>
      <c r="E427" s="6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6"/>
      <c r="D428" s="3"/>
      <c r="E428" s="6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6"/>
      <c r="D429" s="3"/>
      <c r="E429" s="6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6"/>
      <c r="D430" s="3"/>
      <c r="E430" s="6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6"/>
      <c r="D431" s="3"/>
      <c r="E431" s="6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6"/>
      <c r="D432" s="3"/>
      <c r="E432" s="6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6"/>
      <c r="D433" s="3"/>
      <c r="E433" s="6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6"/>
      <c r="D434" s="3"/>
      <c r="E434" s="6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6"/>
      <c r="D435" s="3"/>
      <c r="E435" s="6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6"/>
      <c r="D436" s="3"/>
      <c r="E436" s="6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6"/>
      <c r="D437" s="3"/>
      <c r="E437" s="6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6"/>
      <c r="D438" s="3"/>
      <c r="E438" s="6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6"/>
      <c r="D439" s="3"/>
      <c r="E439" s="6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6"/>
      <c r="D440" s="3"/>
      <c r="E440" s="6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6"/>
      <c r="D441" s="3"/>
      <c r="E441" s="6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6"/>
      <c r="D442" s="3"/>
      <c r="E442" s="6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6"/>
      <c r="D443" s="3"/>
      <c r="E443" s="6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6"/>
      <c r="D444" s="3"/>
      <c r="E444" s="6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6"/>
      <c r="D445" s="3"/>
      <c r="E445" s="6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6"/>
      <c r="D446" s="3"/>
      <c r="E446" s="6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6"/>
      <c r="D447" s="3"/>
      <c r="E447" s="6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6"/>
      <c r="D448" s="3"/>
      <c r="E448" s="6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6"/>
      <c r="D449" s="3"/>
      <c r="E449" s="6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6"/>
      <c r="D450" s="3"/>
      <c r="E450" s="6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6"/>
      <c r="D451" s="3"/>
      <c r="E451" s="6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6"/>
      <c r="D452" s="3"/>
      <c r="E452" s="6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6"/>
      <c r="D453" s="3"/>
      <c r="E453" s="6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6"/>
      <c r="D454" s="3"/>
      <c r="E454" s="6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6"/>
      <c r="D455" s="3"/>
      <c r="E455" s="6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6"/>
      <c r="D456" s="3"/>
      <c r="E456" s="6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6"/>
      <c r="D457" s="3"/>
      <c r="E457" s="6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6"/>
      <c r="D458" s="3"/>
      <c r="E458" s="6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6"/>
      <c r="D459" s="3"/>
      <c r="E459" s="6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6"/>
      <c r="D460" s="3"/>
      <c r="E460" s="6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6"/>
      <c r="D461" s="3"/>
      <c r="E461" s="6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6"/>
      <c r="D462" s="3"/>
      <c r="E462" s="6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6"/>
      <c r="D463" s="3"/>
      <c r="E463" s="6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6"/>
      <c r="D464" s="3"/>
      <c r="E464" s="6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6"/>
      <c r="D465" s="3"/>
      <c r="E465" s="6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6"/>
      <c r="D466" s="3"/>
      <c r="E466" s="6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6"/>
      <c r="D467" s="3"/>
      <c r="E467" s="6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6"/>
      <c r="D468" s="3"/>
      <c r="E468" s="6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6"/>
      <c r="D469" s="3"/>
      <c r="E469" s="6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6"/>
      <c r="D470" s="3"/>
      <c r="E470" s="6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6"/>
      <c r="D471" s="3"/>
      <c r="E471" s="6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6"/>
      <c r="D472" s="3"/>
      <c r="E472" s="6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6"/>
      <c r="D473" s="3"/>
      <c r="E473" s="6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6"/>
      <c r="D474" s="3"/>
      <c r="E474" s="6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6"/>
      <c r="D475" s="3"/>
      <c r="E475" s="6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6"/>
      <c r="D476" s="3"/>
      <c r="E476" s="6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6"/>
      <c r="D477" s="3"/>
      <c r="E477" s="6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6"/>
      <c r="D478" s="3"/>
      <c r="E478" s="6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6"/>
      <c r="D479" s="3"/>
      <c r="E479" s="6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6"/>
      <c r="D480" s="3"/>
      <c r="E480" s="6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6"/>
      <c r="D481" s="3"/>
      <c r="E481" s="6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6"/>
      <c r="D482" s="3"/>
      <c r="E482" s="6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6"/>
      <c r="D483" s="3"/>
      <c r="E483" s="6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6"/>
      <c r="D484" s="3"/>
      <c r="E484" s="6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6"/>
      <c r="D485" s="3"/>
      <c r="E485" s="6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6"/>
      <c r="D486" s="3"/>
      <c r="E486" s="6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6"/>
      <c r="D487" s="3"/>
      <c r="E487" s="6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6"/>
      <c r="D488" s="3"/>
      <c r="E488" s="6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6"/>
      <c r="D489" s="3"/>
      <c r="E489" s="6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6"/>
      <c r="D490" s="3"/>
      <c r="E490" s="6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6"/>
      <c r="D491" s="3"/>
      <c r="E491" s="6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6"/>
      <c r="D492" s="3"/>
      <c r="E492" s="6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6"/>
      <c r="D493" s="3"/>
      <c r="E493" s="6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6"/>
      <c r="D494" s="3"/>
      <c r="E494" s="6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6"/>
      <c r="D495" s="3"/>
      <c r="E495" s="6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6"/>
      <c r="D496" s="3"/>
      <c r="E496" s="6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6"/>
      <c r="D497" s="3"/>
      <c r="E497" s="6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6"/>
      <c r="D498" s="3"/>
      <c r="E498" s="6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6"/>
      <c r="D499" s="3"/>
      <c r="E499" s="6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6"/>
      <c r="D500" s="3"/>
      <c r="E500" s="6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6"/>
      <c r="D501" s="3"/>
      <c r="E501" s="6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6"/>
      <c r="D502" s="3"/>
      <c r="E502" s="6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6"/>
      <c r="D503" s="3"/>
      <c r="E503" s="6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6"/>
      <c r="D504" s="3"/>
      <c r="E504" s="6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6"/>
      <c r="D505" s="3"/>
      <c r="E505" s="6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6"/>
      <c r="D506" s="3"/>
      <c r="E506" s="6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6"/>
      <c r="D507" s="3"/>
      <c r="E507" s="6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6"/>
      <c r="D508" s="3"/>
      <c r="E508" s="6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6"/>
      <c r="D509" s="3"/>
      <c r="E509" s="6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6"/>
      <c r="D510" s="3"/>
      <c r="E510" s="6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6"/>
      <c r="D511" s="3"/>
      <c r="E511" s="6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6"/>
      <c r="D512" s="3"/>
      <c r="E512" s="6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6"/>
      <c r="D513" s="3"/>
      <c r="E513" s="6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6"/>
      <c r="D514" s="3"/>
      <c r="E514" s="6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6"/>
      <c r="D515" s="3"/>
      <c r="E515" s="6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6"/>
      <c r="D516" s="3"/>
      <c r="E516" s="6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6"/>
      <c r="D517" s="3"/>
      <c r="E517" s="6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6"/>
      <c r="D518" s="3"/>
      <c r="E518" s="6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6"/>
      <c r="D519" s="3"/>
      <c r="E519" s="6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6"/>
      <c r="D520" s="3"/>
      <c r="E520" s="6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6"/>
      <c r="D521" s="3"/>
      <c r="E521" s="6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6"/>
      <c r="D522" s="3"/>
      <c r="E522" s="6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6"/>
      <c r="D523" s="3"/>
      <c r="E523" s="6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6"/>
      <c r="D524" s="3"/>
      <c r="E524" s="6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6"/>
      <c r="D525" s="3"/>
      <c r="E525" s="6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6"/>
      <c r="D526" s="3"/>
      <c r="E526" s="6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6"/>
      <c r="D527" s="3"/>
      <c r="E527" s="6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6"/>
      <c r="D528" s="3"/>
      <c r="E528" s="6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6"/>
      <c r="D529" s="3"/>
      <c r="E529" s="6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6"/>
      <c r="D530" s="3"/>
      <c r="E530" s="6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6"/>
      <c r="D531" s="3"/>
      <c r="E531" s="6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6"/>
      <c r="D532" s="3"/>
      <c r="E532" s="6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6"/>
      <c r="D533" s="3"/>
      <c r="E533" s="6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6"/>
      <c r="D534" s="3"/>
      <c r="E534" s="6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6"/>
      <c r="D535" s="3"/>
      <c r="E535" s="6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6"/>
      <c r="D536" s="3"/>
      <c r="E536" s="6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6"/>
      <c r="D537" s="3"/>
      <c r="E537" s="6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6"/>
      <c r="D538" s="3"/>
      <c r="E538" s="6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6"/>
      <c r="D539" s="3"/>
      <c r="E539" s="6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6"/>
      <c r="D540" s="3"/>
      <c r="E540" s="6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6"/>
      <c r="D541" s="3"/>
      <c r="E541" s="6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6"/>
      <c r="D542" s="3"/>
      <c r="E542" s="6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6"/>
      <c r="D543" s="3"/>
      <c r="E543" s="6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6"/>
      <c r="D544" s="3"/>
      <c r="E544" s="6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6"/>
      <c r="D545" s="3"/>
      <c r="E545" s="6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6"/>
      <c r="D546" s="3"/>
      <c r="E546" s="6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6"/>
      <c r="D547" s="3"/>
      <c r="E547" s="6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6"/>
      <c r="D548" s="3"/>
      <c r="E548" s="6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6"/>
      <c r="D549" s="3"/>
      <c r="E549" s="6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6"/>
      <c r="D550" s="3"/>
      <c r="E550" s="6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6"/>
      <c r="D551" s="3"/>
      <c r="E551" s="6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6"/>
      <c r="D552" s="3"/>
      <c r="E552" s="6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6"/>
      <c r="D553" s="3"/>
      <c r="E553" s="6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6"/>
      <c r="D554" s="3"/>
      <c r="E554" s="6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6"/>
      <c r="D555" s="3"/>
      <c r="E555" s="6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6"/>
      <c r="D556" s="3"/>
      <c r="E556" s="6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6"/>
      <c r="D557" s="3"/>
      <c r="E557" s="6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6"/>
      <c r="D558" s="3"/>
      <c r="E558" s="6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6"/>
      <c r="D559" s="3"/>
      <c r="E559" s="6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6"/>
      <c r="D560" s="3"/>
      <c r="E560" s="6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6"/>
      <c r="D561" s="3"/>
      <c r="E561" s="6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6"/>
      <c r="D562" s="3"/>
      <c r="E562" s="6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6"/>
      <c r="D563" s="3"/>
      <c r="E563" s="6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6"/>
      <c r="D564" s="3"/>
      <c r="E564" s="6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6"/>
      <c r="D565" s="3"/>
      <c r="E565" s="6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6"/>
      <c r="D566" s="3"/>
      <c r="E566" s="6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6"/>
      <c r="D567" s="3"/>
      <c r="E567" s="6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6"/>
      <c r="D568" s="3"/>
      <c r="E568" s="6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6"/>
      <c r="D569" s="3"/>
      <c r="E569" s="6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6"/>
      <c r="D570" s="3"/>
      <c r="E570" s="6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6"/>
      <c r="D571" s="3"/>
      <c r="E571" s="6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6"/>
      <c r="D572" s="3"/>
      <c r="E572" s="6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6"/>
      <c r="D573" s="3"/>
      <c r="E573" s="6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6"/>
      <c r="D574" s="3"/>
      <c r="E574" s="6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6"/>
      <c r="D575" s="3"/>
      <c r="E575" s="6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6"/>
      <c r="D576" s="3"/>
      <c r="E576" s="6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6"/>
      <c r="D577" s="3"/>
      <c r="E577" s="6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6"/>
      <c r="D578" s="3"/>
      <c r="E578" s="6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6"/>
      <c r="D579" s="3"/>
      <c r="E579" s="6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6"/>
      <c r="D580" s="3"/>
      <c r="E580" s="6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6"/>
      <c r="D581" s="3"/>
      <c r="E581" s="6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6"/>
      <c r="D582" s="3"/>
      <c r="E582" s="6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6"/>
      <c r="D583" s="3"/>
      <c r="E583" s="6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6"/>
      <c r="D584" s="3"/>
      <c r="E584" s="6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6"/>
      <c r="D585" s="3"/>
      <c r="E585" s="6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6"/>
      <c r="D586" s="3"/>
      <c r="E586" s="6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6"/>
      <c r="D587" s="3"/>
      <c r="E587" s="6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6"/>
      <c r="D588" s="3"/>
      <c r="E588" s="6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6"/>
      <c r="D589" s="3"/>
      <c r="E589" s="6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6"/>
      <c r="D590" s="3"/>
      <c r="E590" s="6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6"/>
      <c r="D591" s="3"/>
      <c r="E591" s="6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6"/>
      <c r="D592" s="3"/>
      <c r="E592" s="6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6"/>
      <c r="D593" s="3"/>
      <c r="E593" s="6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6"/>
      <c r="D594" s="3"/>
      <c r="E594" s="6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6"/>
      <c r="D595" s="3"/>
      <c r="E595" s="6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6"/>
      <c r="D596" s="3"/>
      <c r="E596" s="6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6"/>
      <c r="D597" s="3"/>
      <c r="E597" s="6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6"/>
      <c r="D598" s="3"/>
      <c r="E598" s="6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6"/>
      <c r="D599" s="3"/>
      <c r="E599" s="6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6"/>
      <c r="D600" s="3"/>
      <c r="E600" s="6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6"/>
      <c r="D601" s="3"/>
      <c r="E601" s="6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6"/>
      <c r="D602" s="3"/>
      <c r="E602" s="6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6"/>
      <c r="D603" s="3"/>
      <c r="E603" s="6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6"/>
      <c r="D604" s="3"/>
      <c r="E604" s="6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6"/>
      <c r="D605" s="3"/>
      <c r="E605" s="6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6"/>
      <c r="D606" s="3"/>
      <c r="E606" s="6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6"/>
      <c r="D607" s="3"/>
      <c r="E607" s="6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6"/>
      <c r="D608" s="3"/>
      <c r="E608" s="6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6"/>
      <c r="D609" s="3"/>
      <c r="E609" s="6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6"/>
      <c r="D610" s="3"/>
      <c r="E610" s="6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6"/>
      <c r="D611" s="3"/>
      <c r="E611" s="6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6"/>
      <c r="D612" s="3"/>
      <c r="E612" s="6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6"/>
      <c r="D613" s="3"/>
      <c r="E613" s="6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6"/>
      <c r="D614" s="3"/>
      <c r="E614" s="6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6"/>
      <c r="D615" s="3"/>
      <c r="E615" s="6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6"/>
      <c r="D616" s="3"/>
      <c r="E616" s="6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6"/>
      <c r="D617" s="3"/>
      <c r="E617" s="6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6"/>
      <c r="D618" s="3"/>
      <c r="E618" s="6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6"/>
      <c r="D619" s="3"/>
      <c r="E619" s="6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6"/>
      <c r="D620" s="3"/>
      <c r="E620" s="6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6"/>
      <c r="D621" s="3"/>
      <c r="E621" s="6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6"/>
      <c r="D622" s="3"/>
      <c r="E622" s="6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6"/>
      <c r="D623" s="3"/>
      <c r="E623" s="6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6"/>
      <c r="D624" s="3"/>
      <c r="E624" s="6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6"/>
      <c r="D625" s="3"/>
      <c r="E625" s="6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6"/>
      <c r="D626" s="3"/>
      <c r="E626" s="6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6"/>
      <c r="D627" s="3"/>
      <c r="E627" s="6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6"/>
      <c r="D628" s="3"/>
      <c r="E628" s="6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6"/>
      <c r="D629" s="3"/>
      <c r="E629" s="6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6"/>
      <c r="D630" s="3"/>
      <c r="E630" s="6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6"/>
      <c r="D631" s="3"/>
      <c r="E631" s="6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6"/>
      <c r="D632" s="3"/>
      <c r="E632" s="6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6"/>
      <c r="D633" s="3"/>
      <c r="E633" s="6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6"/>
      <c r="D634" s="3"/>
      <c r="E634" s="6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6"/>
      <c r="D635" s="3"/>
      <c r="E635" s="6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6"/>
      <c r="D636" s="3"/>
      <c r="E636" s="6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6"/>
      <c r="D637" s="3"/>
      <c r="E637" s="6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6"/>
      <c r="D638" s="3"/>
      <c r="E638" s="6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6"/>
      <c r="D639" s="3"/>
      <c r="E639" s="6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6"/>
      <c r="D640" s="3"/>
      <c r="E640" s="6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6"/>
      <c r="D641" s="3"/>
      <c r="E641" s="6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6"/>
      <c r="D642" s="3"/>
      <c r="E642" s="6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6"/>
      <c r="D643" s="3"/>
      <c r="E643" s="6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6"/>
      <c r="D644" s="3"/>
      <c r="E644" s="6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6"/>
      <c r="D645" s="3"/>
      <c r="E645" s="6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6"/>
      <c r="D646" s="3"/>
      <c r="E646" s="6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6"/>
      <c r="D647" s="3"/>
      <c r="E647" s="6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6"/>
      <c r="D648" s="3"/>
      <c r="E648" s="6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6"/>
      <c r="D649" s="3"/>
      <c r="E649" s="6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6"/>
      <c r="D650" s="3"/>
      <c r="E650" s="6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6"/>
      <c r="D651" s="3"/>
      <c r="E651" s="6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6"/>
      <c r="D652" s="3"/>
      <c r="E652" s="6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6"/>
      <c r="D653" s="3"/>
      <c r="E653" s="6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6"/>
      <c r="D654" s="3"/>
      <c r="E654" s="6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6"/>
      <c r="D655" s="3"/>
      <c r="E655" s="6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6"/>
      <c r="D656" s="3"/>
      <c r="E656" s="6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6"/>
      <c r="D657" s="3"/>
      <c r="E657" s="6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6"/>
      <c r="D658" s="3"/>
      <c r="E658" s="6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6"/>
      <c r="D659" s="3"/>
      <c r="E659" s="6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6"/>
      <c r="D660" s="3"/>
      <c r="E660" s="6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6"/>
      <c r="D661" s="3"/>
      <c r="E661" s="6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6"/>
      <c r="D662" s="3"/>
      <c r="E662" s="6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6"/>
      <c r="D663" s="3"/>
      <c r="E663" s="6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6"/>
      <c r="D664" s="3"/>
      <c r="E664" s="6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6"/>
      <c r="D665" s="3"/>
      <c r="E665" s="6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6"/>
      <c r="D666" s="3"/>
      <c r="E666" s="6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6"/>
      <c r="D667" s="3"/>
      <c r="E667" s="6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6"/>
      <c r="D668" s="3"/>
      <c r="E668" s="6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6"/>
      <c r="D669" s="3"/>
      <c r="E669" s="6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6"/>
      <c r="D670" s="3"/>
      <c r="E670" s="6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6"/>
      <c r="D671" s="3"/>
      <c r="E671" s="6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6"/>
      <c r="D672" s="3"/>
      <c r="E672" s="6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6"/>
      <c r="D673" s="3"/>
      <c r="E673" s="6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6"/>
      <c r="D674" s="3"/>
      <c r="E674" s="6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6"/>
      <c r="D675" s="3"/>
      <c r="E675" s="6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6"/>
      <c r="D676" s="3"/>
      <c r="E676" s="6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6"/>
      <c r="D677" s="3"/>
      <c r="E677" s="6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6"/>
      <c r="D678" s="3"/>
      <c r="E678" s="6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6"/>
      <c r="D679" s="3"/>
      <c r="E679" s="6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6"/>
      <c r="D680" s="3"/>
      <c r="E680" s="6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6"/>
      <c r="D681" s="3"/>
      <c r="E681" s="6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6"/>
      <c r="D682" s="3"/>
      <c r="E682" s="6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6"/>
      <c r="D683" s="3"/>
      <c r="E683" s="6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6"/>
      <c r="D684" s="3"/>
      <c r="E684" s="6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6"/>
      <c r="D685" s="3"/>
      <c r="E685" s="6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6"/>
      <c r="D686" s="3"/>
      <c r="E686" s="6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6"/>
      <c r="D687" s="3"/>
      <c r="E687" s="6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6"/>
      <c r="D688" s="3"/>
      <c r="E688" s="6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6"/>
      <c r="D689" s="3"/>
      <c r="E689" s="6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6"/>
      <c r="D690" s="3"/>
      <c r="E690" s="6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6"/>
      <c r="D691" s="3"/>
      <c r="E691" s="6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6"/>
      <c r="D692" s="3"/>
      <c r="E692" s="6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6"/>
      <c r="D693" s="3"/>
      <c r="E693" s="6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6"/>
      <c r="D694" s="3"/>
      <c r="E694" s="6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6"/>
      <c r="D695" s="3"/>
      <c r="E695" s="6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6"/>
      <c r="D696" s="3"/>
      <c r="E696" s="6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6"/>
      <c r="D697" s="3"/>
      <c r="E697" s="6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6"/>
      <c r="D698" s="3"/>
      <c r="E698" s="6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6"/>
      <c r="D699" s="3"/>
      <c r="E699" s="6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6"/>
      <c r="D700" s="3"/>
      <c r="E700" s="6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6"/>
      <c r="D701" s="3"/>
      <c r="E701" s="6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6"/>
      <c r="D702" s="3"/>
      <c r="E702" s="6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6"/>
      <c r="D703" s="3"/>
      <c r="E703" s="6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6"/>
      <c r="D704" s="3"/>
      <c r="E704" s="6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6"/>
      <c r="D705" s="3"/>
      <c r="E705" s="6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6"/>
      <c r="D706" s="3"/>
      <c r="E706" s="6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6"/>
      <c r="D707" s="3"/>
      <c r="E707" s="6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6"/>
      <c r="D708" s="3"/>
      <c r="E708" s="6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6"/>
      <c r="D709" s="3"/>
      <c r="E709" s="6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6"/>
      <c r="D710" s="3"/>
      <c r="E710" s="6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6"/>
      <c r="D711" s="3"/>
      <c r="E711" s="6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6"/>
      <c r="D712" s="3"/>
      <c r="E712" s="6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6"/>
      <c r="D713" s="3"/>
      <c r="E713" s="6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6"/>
      <c r="D714" s="3"/>
      <c r="E714" s="6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6"/>
      <c r="D715" s="3"/>
      <c r="E715" s="6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6"/>
      <c r="D716" s="3"/>
      <c r="E716" s="6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6"/>
      <c r="D717" s="3"/>
      <c r="E717" s="6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6"/>
      <c r="D718" s="3"/>
      <c r="E718" s="6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6"/>
      <c r="D719" s="3"/>
      <c r="E719" s="6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6"/>
      <c r="D720" s="3"/>
      <c r="E720" s="6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6"/>
      <c r="D721" s="3"/>
      <c r="E721" s="6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6"/>
      <c r="D722" s="3"/>
      <c r="E722" s="6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6"/>
      <c r="D723" s="3"/>
      <c r="E723" s="6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6"/>
      <c r="D724" s="3"/>
      <c r="E724" s="6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6"/>
      <c r="D725" s="3"/>
      <c r="E725" s="6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6"/>
      <c r="D726" s="3"/>
      <c r="E726" s="6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6"/>
      <c r="D727" s="3"/>
      <c r="E727" s="6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6"/>
      <c r="D728" s="3"/>
      <c r="E728" s="6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6"/>
      <c r="D729" s="3"/>
      <c r="E729" s="6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6"/>
      <c r="D730" s="3"/>
      <c r="E730" s="6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6"/>
      <c r="D731" s="3"/>
      <c r="E731" s="6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6"/>
      <c r="D732" s="3"/>
      <c r="E732" s="6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6"/>
      <c r="D733" s="3"/>
      <c r="E733" s="6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6"/>
      <c r="D734" s="3"/>
      <c r="E734" s="6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6"/>
      <c r="D735" s="3"/>
      <c r="E735" s="6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6"/>
      <c r="D736" s="3"/>
      <c r="E736" s="6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6"/>
      <c r="D737" s="3"/>
      <c r="E737" s="6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6"/>
      <c r="D738" s="3"/>
      <c r="E738" s="6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6"/>
      <c r="D739" s="3"/>
      <c r="E739" s="6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6"/>
      <c r="D740" s="3"/>
      <c r="E740" s="6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6"/>
      <c r="D741" s="3"/>
      <c r="E741" s="6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6"/>
      <c r="D742" s="3"/>
      <c r="E742" s="6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6"/>
      <c r="D743" s="3"/>
      <c r="E743" s="6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6"/>
      <c r="D744" s="3"/>
      <c r="E744" s="6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6"/>
      <c r="D745" s="3"/>
      <c r="E745" s="6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6"/>
      <c r="D746" s="3"/>
      <c r="E746" s="6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6"/>
      <c r="D747" s="3"/>
      <c r="E747" s="6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6"/>
      <c r="D748" s="3"/>
      <c r="E748" s="6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6"/>
      <c r="D749" s="3"/>
      <c r="E749" s="6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6"/>
      <c r="D750" s="3"/>
      <c r="E750" s="6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6"/>
      <c r="D751" s="3"/>
      <c r="E751" s="6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6"/>
      <c r="D752" s="3"/>
      <c r="E752" s="6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6"/>
      <c r="D753" s="3"/>
      <c r="E753" s="6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6"/>
      <c r="D754" s="3"/>
      <c r="E754" s="6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6"/>
      <c r="D755" s="3"/>
      <c r="E755" s="6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6"/>
      <c r="D756" s="3"/>
      <c r="E756" s="6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6"/>
      <c r="D757" s="3"/>
      <c r="E757" s="6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6"/>
      <c r="D758" s="3"/>
      <c r="E758" s="6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6"/>
      <c r="D759" s="3"/>
      <c r="E759" s="6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6"/>
      <c r="D760" s="3"/>
      <c r="E760" s="6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6"/>
      <c r="D761" s="3"/>
      <c r="E761" s="6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6"/>
      <c r="D762" s="3"/>
      <c r="E762" s="6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6"/>
      <c r="D763" s="3"/>
      <c r="E763" s="6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6"/>
      <c r="D764" s="3"/>
      <c r="E764" s="6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6"/>
      <c r="D765" s="3"/>
      <c r="E765" s="6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6"/>
      <c r="D766" s="3"/>
      <c r="E766" s="6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6"/>
      <c r="D767" s="3"/>
      <c r="E767" s="6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6"/>
      <c r="D768" s="3"/>
      <c r="E768" s="6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6"/>
      <c r="D769" s="3"/>
      <c r="E769" s="6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6"/>
      <c r="D770" s="3"/>
      <c r="E770" s="6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6"/>
      <c r="D771" s="3"/>
      <c r="E771" s="6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6"/>
      <c r="D772" s="3"/>
      <c r="E772" s="6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6"/>
      <c r="D773" s="3"/>
      <c r="E773" s="6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6"/>
      <c r="D774" s="3"/>
      <c r="E774" s="6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6"/>
      <c r="D775" s="3"/>
      <c r="E775" s="6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6"/>
      <c r="D776" s="3"/>
      <c r="E776" s="6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6"/>
      <c r="D777" s="3"/>
      <c r="E777" s="6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6"/>
      <c r="D778" s="3"/>
      <c r="E778" s="6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6"/>
      <c r="D779" s="3"/>
      <c r="E779" s="6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6"/>
      <c r="D780" s="3"/>
      <c r="E780" s="6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6"/>
      <c r="D781" s="3"/>
      <c r="E781" s="6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6"/>
      <c r="D782" s="3"/>
      <c r="E782" s="6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6"/>
      <c r="D783" s="3"/>
      <c r="E783" s="6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6"/>
      <c r="D784" s="3"/>
      <c r="E784" s="6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6"/>
      <c r="D785" s="3"/>
      <c r="E785" s="6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6"/>
      <c r="D786" s="3"/>
      <c r="E786" s="6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6"/>
      <c r="D787" s="3"/>
      <c r="E787" s="6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6"/>
      <c r="D788" s="3"/>
      <c r="E788" s="6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6"/>
      <c r="D789" s="3"/>
      <c r="E789" s="6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6"/>
      <c r="D790" s="3"/>
      <c r="E790" s="6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6"/>
      <c r="D791" s="3"/>
      <c r="E791" s="6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6"/>
      <c r="D792" s="3"/>
      <c r="E792" s="6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6"/>
      <c r="D793" s="3"/>
      <c r="E793" s="6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6"/>
      <c r="D794" s="3"/>
      <c r="E794" s="6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6"/>
      <c r="D795" s="3"/>
      <c r="E795" s="6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6"/>
      <c r="D796" s="3"/>
      <c r="E796" s="6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6"/>
      <c r="D797" s="3"/>
      <c r="E797" s="6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6"/>
      <c r="D798" s="3"/>
      <c r="E798" s="6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6"/>
      <c r="D799" s="3"/>
      <c r="E799" s="6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6"/>
      <c r="D800" s="3"/>
      <c r="E800" s="6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6"/>
      <c r="D801" s="3"/>
      <c r="E801" s="6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6"/>
      <c r="D802" s="3"/>
      <c r="E802" s="6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6"/>
      <c r="D803" s="3"/>
      <c r="E803" s="6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6"/>
      <c r="D804" s="3"/>
      <c r="E804" s="6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6"/>
      <c r="D805" s="3"/>
      <c r="E805" s="6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6"/>
      <c r="D806" s="3"/>
      <c r="E806" s="6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6"/>
      <c r="D807" s="3"/>
      <c r="E807" s="6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6"/>
      <c r="D808" s="3"/>
      <c r="E808" s="6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6"/>
      <c r="D809" s="3"/>
      <c r="E809" s="6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6"/>
      <c r="D810" s="3"/>
      <c r="E810" s="6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6"/>
      <c r="D811" s="3"/>
      <c r="E811" s="6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6"/>
      <c r="D812" s="3"/>
      <c r="E812" s="6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6"/>
      <c r="D813" s="3"/>
      <c r="E813" s="6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6"/>
      <c r="D814" s="3"/>
      <c r="E814" s="6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6"/>
      <c r="D815" s="3"/>
      <c r="E815" s="6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6"/>
      <c r="D816" s="3"/>
      <c r="E816" s="6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6"/>
      <c r="D817" s="3"/>
      <c r="E817" s="6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6"/>
      <c r="D818" s="3"/>
      <c r="E818" s="6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6"/>
      <c r="D819" s="3"/>
      <c r="E819" s="6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6"/>
      <c r="D820" s="3"/>
      <c r="E820" s="6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6"/>
      <c r="D821" s="3"/>
      <c r="E821" s="6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6"/>
      <c r="D822" s="3"/>
      <c r="E822" s="6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6"/>
      <c r="D823" s="3"/>
      <c r="E823" s="6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6"/>
      <c r="D824" s="3"/>
      <c r="E824" s="6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6"/>
      <c r="D825" s="3"/>
      <c r="E825" s="6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6"/>
      <c r="D826" s="3"/>
      <c r="E826" s="6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6"/>
      <c r="D827" s="3"/>
      <c r="E827" s="6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6"/>
      <c r="D828" s="3"/>
      <c r="E828" s="6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6"/>
      <c r="D829" s="3"/>
      <c r="E829" s="6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6"/>
      <c r="D830" s="3"/>
      <c r="E830" s="6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6"/>
      <c r="D831" s="3"/>
      <c r="E831" s="6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6"/>
      <c r="D832" s="3"/>
      <c r="E832" s="6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6"/>
      <c r="D833" s="3"/>
      <c r="E833" s="6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6"/>
      <c r="D834" s="3"/>
      <c r="E834" s="6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6"/>
      <c r="D835" s="3"/>
      <c r="E835" s="6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6"/>
      <c r="D836" s="3"/>
      <c r="E836" s="6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6"/>
      <c r="D837" s="3"/>
      <c r="E837" s="6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6"/>
      <c r="D838" s="3"/>
      <c r="E838" s="6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6"/>
      <c r="D839" s="3"/>
      <c r="E839" s="6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6"/>
      <c r="D840" s="3"/>
      <c r="E840" s="6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6"/>
      <c r="D841" s="3"/>
      <c r="E841" s="6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6"/>
      <c r="D842" s="3"/>
      <c r="E842" s="6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6"/>
      <c r="D843" s="3"/>
      <c r="E843" s="6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6"/>
      <c r="D844" s="3"/>
      <c r="E844" s="6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6"/>
      <c r="D845" s="3"/>
      <c r="E845" s="6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6"/>
      <c r="D846" s="3"/>
      <c r="E846" s="6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6"/>
      <c r="D847" s="3"/>
      <c r="E847" s="6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6"/>
      <c r="D848" s="3"/>
      <c r="E848" s="6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6"/>
      <c r="D849" s="3"/>
      <c r="E849" s="6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6"/>
      <c r="D850" s="3"/>
      <c r="E850" s="6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6"/>
      <c r="D851" s="3"/>
      <c r="E851" s="6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6"/>
      <c r="D852" s="3"/>
      <c r="E852" s="6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6"/>
      <c r="D853" s="3"/>
      <c r="E853" s="6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6"/>
      <c r="D854" s="3"/>
      <c r="E854" s="6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6"/>
      <c r="D855" s="3"/>
      <c r="E855" s="6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6"/>
      <c r="D856" s="3"/>
      <c r="E856" s="6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6"/>
      <c r="D857" s="3"/>
      <c r="E857" s="6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6"/>
      <c r="D858" s="3"/>
      <c r="E858" s="6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6"/>
      <c r="D859" s="3"/>
      <c r="E859" s="6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6"/>
      <c r="D860" s="3"/>
      <c r="E860" s="6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6"/>
      <c r="D861" s="3"/>
      <c r="E861" s="6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6"/>
      <c r="D862" s="3"/>
      <c r="E862" s="6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6"/>
      <c r="D863" s="3"/>
      <c r="E863" s="6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6"/>
      <c r="D864" s="3"/>
      <c r="E864" s="6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6"/>
      <c r="D865" s="3"/>
      <c r="E865" s="6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6"/>
      <c r="D866" s="3"/>
      <c r="E866" s="6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6"/>
      <c r="D867" s="3"/>
      <c r="E867" s="6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6"/>
      <c r="D868" s="3"/>
      <c r="E868" s="6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6"/>
      <c r="D869" s="3"/>
      <c r="E869" s="6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6"/>
      <c r="D870" s="3"/>
      <c r="E870" s="6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6"/>
      <c r="D871" s="3"/>
      <c r="E871" s="6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6"/>
      <c r="D872" s="3"/>
      <c r="E872" s="6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6"/>
      <c r="D873" s="3"/>
      <c r="E873" s="6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6"/>
      <c r="D874" s="3"/>
      <c r="E874" s="6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6"/>
      <c r="D875" s="3"/>
      <c r="E875" s="6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6"/>
      <c r="D876" s="3"/>
      <c r="E876" s="6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6"/>
      <c r="D877" s="3"/>
      <c r="E877" s="6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6"/>
      <c r="D878" s="3"/>
      <c r="E878" s="6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6"/>
      <c r="D879" s="3"/>
      <c r="E879" s="6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6"/>
      <c r="D880" s="3"/>
      <c r="E880" s="6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6"/>
      <c r="D881" s="3"/>
      <c r="E881" s="6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6"/>
      <c r="D882" s="3"/>
      <c r="E882" s="6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6"/>
      <c r="D883" s="3"/>
      <c r="E883" s="6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6"/>
      <c r="D884" s="3"/>
      <c r="E884" s="6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6"/>
      <c r="D885" s="3"/>
      <c r="E885" s="6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6"/>
      <c r="D886" s="3"/>
      <c r="E886" s="6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6"/>
      <c r="D887" s="3"/>
      <c r="E887" s="6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6"/>
      <c r="D888" s="3"/>
      <c r="E888" s="6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6"/>
      <c r="D889" s="3"/>
      <c r="E889" s="6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6"/>
      <c r="D890" s="3"/>
      <c r="E890" s="6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6"/>
      <c r="D891" s="3"/>
      <c r="E891" s="6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6"/>
      <c r="D892" s="3"/>
      <c r="E892" s="6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6"/>
      <c r="D893" s="3"/>
      <c r="E893" s="6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6"/>
      <c r="D894" s="3"/>
      <c r="E894" s="6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6"/>
      <c r="D895" s="3"/>
      <c r="E895" s="6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6"/>
      <c r="D896" s="3"/>
      <c r="E896" s="6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6"/>
      <c r="D897" s="3"/>
      <c r="E897" s="6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6"/>
      <c r="D898" s="3"/>
      <c r="E898" s="6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6"/>
      <c r="D899" s="3"/>
      <c r="E899" s="6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6"/>
      <c r="D900" s="3"/>
      <c r="E900" s="6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6"/>
      <c r="D901" s="3"/>
      <c r="E901" s="6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6"/>
      <c r="D902" s="3"/>
      <c r="E902" s="6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6"/>
      <c r="D903" s="3"/>
      <c r="E903" s="6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6"/>
      <c r="D904" s="3"/>
      <c r="E904" s="6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6"/>
      <c r="D905" s="3"/>
      <c r="E905" s="6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6"/>
      <c r="D906" s="3"/>
      <c r="E906" s="6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6"/>
      <c r="D907" s="3"/>
      <c r="E907" s="6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6"/>
      <c r="D908" s="3"/>
      <c r="E908" s="6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6"/>
      <c r="D909" s="3"/>
      <c r="E909" s="6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6"/>
      <c r="D910" s="3"/>
      <c r="E910" s="6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6"/>
      <c r="D911" s="3"/>
      <c r="E911" s="6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6"/>
      <c r="D912" s="3"/>
      <c r="E912" s="6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6"/>
      <c r="D913" s="3"/>
      <c r="E913" s="6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6"/>
      <c r="D914" s="3"/>
      <c r="E914" s="6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6"/>
      <c r="D915" s="3"/>
      <c r="E915" s="6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6"/>
      <c r="D916" s="3"/>
      <c r="E916" s="6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6"/>
      <c r="D917" s="3"/>
      <c r="E917" s="6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6"/>
      <c r="D918" s="3"/>
      <c r="E918" s="6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6"/>
      <c r="D919" s="3"/>
      <c r="E919" s="6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6"/>
      <c r="D920" s="3"/>
      <c r="E920" s="6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6"/>
      <c r="D921" s="3"/>
      <c r="E921" s="6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6"/>
      <c r="D922" s="3"/>
      <c r="E922" s="6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6"/>
      <c r="D923" s="3"/>
      <c r="E923" s="6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6"/>
      <c r="D924" s="3"/>
      <c r="E924" s="6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6"/>
      <c r="D925" s="3"/>
      <c r="E925" s="6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6"/>
      <c r="D926" s="3"/>
      <c r="E926" s="6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6"/>
      <c r="D927" s="3"/>
      <c r="E927" s="6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6"/>
      <c r="D928" s="3"/>
      <c r="E928" s="6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6"/>
      <c r="D929" s="3"/>
      <c r="E929" s="6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6"/>
      <c r="D930" s="3"/>
      <c r="E930" s="6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6"/>
      <c r="D931" s="3"/>
      <c r="E931" s="6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6"/>
      <c r="D932" s="3"/>
      <c r="E932" s="6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6"/>
      <c r="D933" s="3"/>
      <c r="E933" s="6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6"/>
      <c r="D934" s="3"/>
      <c r="E934" s="6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6"/>
      <c r="D935" s="3"/>
      <c r="E935" s="6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6"/>
      <c r="D936" s="3"/>
      <c r="E936" s="6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6"/>
      <c r="D937" s="3"/>
      <c r="E937" s="6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6"/>
      <c r="D938" s="3"/>
      <c r="E938" s="6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6"/>
      <c r="D939" s="3"/>
      <c r="E939" s="6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6"/>
      <c r="D940" s="3"/>
      <c r="E940" s="6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6"/>
      <c r="D941" s="3"/>
      <c r="E941" s="6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6"/>
      <c r="D942" s="3"/>
      <c r="E942" s="6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6"/>
      <c r="D943" s="3"/>
      <c r="E943" s="6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6"/>
      <c r="D944" s="3"/>
      <c r="E944" s="6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6"/>
      <c r="D945" s="3"/>
      <c r="E945" s="6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6"/>
      <c r="D946" s="3"/>
      <c r="E946" s="6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6"/>
      <c r="D947" s="3"/>
      <c r="E947" s="6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6"/>
      <c r="D948" s="3"/>
      <c r="E948" s="6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6"/>
      <c r="D949" s="3"/>
      <c r="E949" s="6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6"/>
      <c r="D950" s="3"/>
      <c r="E950" s="6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6"/>
      <c r="D951" s="3"/>
      <c r="E951" s="6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6"/>
      <c r="D952" s="3"/>
      <c r="E952" s="6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6"/>
      <c r="D953" s="3"/>
      <c r="E953" s="6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6"/>
      <c r="D954" s="3"/>
      <c r="E954" s="6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6"/>
      <c r="D955" s="3"/>
      <c r="E955" s="6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6"/>
      <c r="D956" s="3"/>
      <c r="E956" s="6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6"/>
      <c r="D957" s="3"/>
      <c r="E957" s="6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6"/>
      <c r="D958" s="3"/>
      <c r="E958" s="6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6"/>
      <c r="D959" s="3"/>
      <c r="E959" s="6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6"/>
      <c r="D960" s="3"/>
      <c r="E960" s="6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6"/>
      <c r="D961" s="3"/>
      <c r="E961" s="6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6"/>
      <c r="D962" s="3"/>
      <c r="E962" s="6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6"/>
      <c r="D963" s="3"/>
      <c r="E963" s="6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6"/>
      <c r="D964" s="3"/>
      <c r="E964" s="6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6"/>
      <c r="D965" s="3"/>
      <c r="E965" s="6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6"/>
      <c r="D966" s="3"/>
      <c r="E966" s="6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6"/>
      <c r="D967" s="3"/>
      <c r="E967" s="6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6"/>
      <c r="D968" s="3"/>
      <c r="E968" s="6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6"/>
      <c r="D969" s="3"/>
      <c r="E969" s="6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6"/>
      <c r="D970" s="3"/>
      <c r="E970" s="6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6"/>
      <c r="D971" s="3"/>
      <c r="E971" s="6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6"/>
      <c r="D972" s="3"/>
      <c r="E972" s="6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6"/>
      <c r="D973" s="3"/>
      <c r="E973" s="6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6"/>
      <c r="D974" s="3"/>
      <c r="E974" s="6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6"/>
      <c r="D975" s="3"/>
      <c r="E975" s="6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6"/>
      <c r="D976" s="3"/>
      <c r="E976" s="6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6"/>
      <c r="D977" s="3"/>
      <c r="E977" s="6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6"/>
      <c r="D978" s="3"/>
      <c r="E978" s="6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6"/>
      <c r="D979" s="3"/>
      <c r="E979" s="6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6"/>
      <c r="D980" s="3"/>
      <c r="E980" s="6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6"/>
      <c r="D981" s="3"/>
      <c r="E981" s="6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6"/>
      <c r="D982" s="3"/>
      <c r="E982" s="6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6"/>
      <c r="D983" s="3"/>
      <c r="E983" s="6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6"/>
      <c r="D984" s="3"/>
      <c r="E984" s="6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6"/>
      <c r="D985" s="3"/>
      <c r="E985" s="6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6"/>
      <c r="D986" s="3"/>
      <c r="E986" s="6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6"/>
      <c r="D987" s="3"/>
      <c r="E987" s="6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6"/>
      <c r="D988" s="3"/>
      <c r="E988" s="6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6"/>
      <c r="D989" s="3"/>
      <c r="E989" s="6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6"/>
      <c r="D990" s="3"/>
      <c r="E990" s="6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6"/>
      <c r="D991" s="3"/>
      <c r="E991" s="6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6"/>
      <c r="D992" s="3"/>
      <c r="E992" s="6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6"/>
      <c r="D993" s="3"/>
      <c r="E993" s="6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6"/>
      <c r="D994" s="3"/>
      <c r="E994" s="6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6"/>
      <c r="D995" s="3"/>
      <c r="E995" s="6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6"/>
      <c r="D996" s="3"/>
      <c r="E996" s="6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6"/>
      <c r="D997" s="3"/>
      <c r="E997" s="6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6"/>
      <c r="D998" s="3"/>
      <c r="E998" s="6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6"/>
      <c r="D999" s="3"/>
      <c r="E999" s="6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6"/>
      <c r="D1000" s="3"/>
      <c r="E1000" s="6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">
    <mergeCell ref="B2:F3"/>
    <mergeCell ref="B23:F23"/>
    <mergeCell ref="B39:G39"/>
  </mergeCells>
  <dataValidations count="1">
    <dataValidation type="list" allowBlank="1" showErrorMessage="1" sqref="E15" xr:uid="{00000000-0002-0000-0000-000000000000}">
      <formula1>Cuotas</formula1>
    </dataValidation>
  </dataValidation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2000000}">
          <x14:formula1>
            <xm:f>Etiquetas!$E$5:$E$7</xm:f>
          </x14:formula1>
          <xm:sqref>E11</xm:sqref>
        </x14:dataValidation>
        <x14:dataValidation type="list" allowBlank="1" showErrorMessage="1" xr:uid="{00000000-0002-0000-0000-000004000000}">
          <x14:formula1>
            <xm:f>Etiquetas!$H$5:$H$7</xm:f>
          </x14:formula1>
          <xm:sqref>E5:E6</xm:sqref>
        </x14:dataValidation>
        <x14:dataValidation type="list" allowBlank="1" showErrorMessage="1" xr:uid="{DBCB27DB-0BF5-46F2-AC26-9DDBE241CD6D}">
          <x14:formula1>
            <xm:f>Etiquetas!$M$5:$M$7</xm:f>
          </x14:formula1>
          <xm:sqref>E9</xm:sqref>
        </x14:dataValidation>
        <x14:dataValidation type="list" allowBlank="1" showErrorMessage="1" xr:uid="{7CBA3E70-538D-40EE-A48E-1FBC962D0346}">
          <x14:formula1>
            <xm:f>Etiquetas!$B$5:$B$8</xm:f>
          </x14:formula1>
          <xm:sqref>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9EB7A-CA11-47E5-8163-3032129E6699}">
  <sheetPr codeName="Hoja4"/>
  <dimension ref="A1:Y1002"/>
  <sheetViews>
    <sheetView showGridLines="0" topLeftCell="A53" zoomScaleNormal="100" workbookViewId="0">
      <selection activeCell="H67" sqref="H67"/>
    </sheetView>
  </sheetViews>
  <sheetFormatPr baseColWidth="10" defaultColWidth="14.42578125" defaultRowHeight="15" customHeight="1"/>
  <cols>
    <col min="1" max="1" width="3" style="56" customWidth="1"/>
    <col min="2" max="2" width="5.42578125" style="56" bestFit="1" customWidth="1"/>
    <col min="3" max="3" width="20.28515625" style="56" customWidth="1"/>
    <col min="4" max="4" width="12" style="56" customWidth="1"/>
    <col min="5" max="5" width="12.140625" style="56" customWidth="1"/>
    <col min="6" max="7" width="8.85546875" style="56" customWidth="1"/>
    <col min="8" max="8" width="12.28515625" style="56" customWidth="1"/>
    <col min="9" max="9" width="10.28515625" style="56" customWidth="1"/>
    <col min="10" max="13" width="10.7109375" style="56" customWidth="1"/>
    <col min="14" max="14" width="3" style="56" customWidth="1"/>
    <col min="15" max="15" width="6.28515625" style="56" customWidth="1"/>
    <col min="16" max="16" width="20.28515625" style="56" customWidth="1"/>
    <col min="17" max="17" width="12" style="56" customWidth="1"/>
    <col min="18" max="18" width="12.140625" style="56" customWidth="1"/>
    <col min="19" max="19" width="9.85546875" style="56" customWidth="1"/>
    <col min="20" max="20" width="8.85546875" style="56" customWidth="1"/>
    <col min="21" max="21" width="12.28515625" style="56" customWidth="1"/>
    <col min="22" max="22" width="10.28515625" style="56" customWidth="1"/>
    <col min="23" max="23" width="11.140625" style="56" customWidth="1"/>
    <col min="24" max="26" width="10.7109375" style="56" customWidth="1"/>
    <col min="27" max="16384" width="14.42578125" style="56"/>
  </cols>
  <sheetData>
    <row r="1" spans="1:25" ht="11.25"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1.25">
      <c r="C2" s="58" t="s">
        <v>36</v>
      </c>
      <c r="D2" s="59">
        <f>+Simulador!E13</f>
        <v>1000</v>
      </c>
      <c r="E2" s="60"/>
      <c r="F2" s="60"/>
      <c r="G2" s="60"/>
      <c r="H2" s="60"/>
      <c r="I2" s="60"/>
      <c r="J2" s="60"/>
      <c r="K2" s="60"/>
      <c r="L2" s="60"/>
      <c r="M2" s="60"/>
      <c r="N2" s="57"/>
      <c r="O2" s="60"/>
      <c r="P2" s="58" t="s">
        <v>36</v>
      </c>
      <c r="Q2" s="59">
        <f>+D2</f>
        <v>1000</v>
      </c>
      <c r="R2" s="60"/>
      <c r="S2" s="60"/>
      <c r="T2" s="61" t="s">
        <v>37</v>
      </c>
      <c r="U2" s="60"/>
      <c r="V2" s="62">
        <f>+Q2+D9</f>
        <v>1015.9</v>
      </c>
      <c r="W2" s="60"/>
      <c r="X2" s="60"/>
      <c r="Y2" s="60"/>
    </row>
    <row r="3" spans="1:25" ht="11.25">
      <c r="C3" s="63" t="s">
        <v>38</v>
      </c>
      <c r="D3" s="64">
        <f>+Simulador!E15</f>
        <v>12</v>
      </c>
      <c r="E3" s="60"/>
      <c r="F3" s="60"/>
      <c r="G3" s="61" t="s">
        <v>30</v>
      </c>
      <c r="H3" s="60"/>
      <c r="I3" s="60"/>
      <c r="J3" s="60"/>
      <c r="K3" s="60"/>
      <c r="L3" s="60"/>
      <c r="M3" s="60"/>
      <c r="N3" s="57"/>
      <c r="O3" s="60"/>
      <c r="P3" s="63" t="s">
        <v>38</v>
      </c>
      <c r="Q3" s="96">
        <f>+Simulador!E15</f>
        <v>12</v>
      </c>
      <c r="R3" s="60"/>
      <c r="S3" s="60"/>
      <c r="T3" s="61" t="s">
        <v>30</v>
      </c>
      <c r="U3" s="60"/>
      <c r="V3" s="60"/>
      <c r="W3" s="60"/>
      <c r="X3" s="60"/>
      <c r="Y3" s="60"/>
    </row>
    <row r="4" spans="1:25" ht="11.25">
      <c r="C4" s="63" t="s">
        <v>32</v>
      </c>
      <c r="D4" s="145" t="str">
        <f>+Simulador!E19</f>
        <v>101,86%</v>
      </c>
      <c r="E4" s="66"/>
      <c r="F4" s="60"/>
      <c r="G4" s="60" t="s">
        <v>39</v>
      </c>
      <c r="H4" s="60"/>
      <c r="I4" s="67">
        <f>+D2*D6*30</f>
        <v>60.280699042372476</v>
      </c>
      <c r="J4" s="60"/>
      <c r="K4" s="60"/>
      <c r="L4" s="60"/>
      <c r="M4" s="60"/>
      <c r="N4" s="57"/>
      <c r="O4" s="60"/>
      <c r="P4" s="63" t="s">
        <v>32</v>
      </c>
      <c r="Q4" s="65" t="str">
        <f>+D4</f>
        <v>101,86%</v>
      </c>
      <c r="R4" s="66"/>
      <c r="S4" s="60"/>
      <c r="T4" s="60" t="s">
        <v>39</v>
      </c>
      <c r="U4" s="60"/>
      <c r="V4" s="67">
        <f>+Q2*Q6*30</f>
        <v>60.280699042372476</v>
      </c>
      <c r="W4" s="68">
        <f>+V4-S18</f>
        <v>-7.1054273576010019E-14</v>
      </c>
      <c r="X4" s="60"/>
      <c r="Y4" s="60"/>
    </row>
    <row r="5" spans="1:25" ht="11.25">
      <c r="C5" s="63" t="s">
        <v>40</v>
      </c>
      <c r="D5" s="65">
        <f>+(1+D4)^(0.0833333333333333)-1</f>
        <v>6.0280699042372543E-2</v>
      </c>
      <c r="E5" s="66"/>
      <c r="F5" s="60"/>
      <c r="G5" s="60"/>
      <c r="H5" s="60"/>
      <c r="I5" s="60"/>
      <c r="J5" s="60"/>
      <c r="K5" s="60"/>
      <c r="L5" s="60"/>
      <c r="M5" s="60"/>
      <c r="N5" s="57"/>
      <c r="O5" s="60"/>
      <c r="P5" s="63" t="s">
        <v>40</v>
      </c>
      <c r="Q5" s="95">
        <f>+(1+Q4)^(0.0833333333333333)-1</f>
        <v>6.0280699042372543E-2</v>
      </c>
      <c r="R5" s="66"/>
      <c r="S5" s="60"/>
      <c r="T5" s="60"/>
      <c r="U5" s="60"/>
      <c r="V5" s="60"/>
      <c r="W5" s="60"/>
      <c r="X5" s="60"/>
      <c r="Y5" s="60"/>
    </row>
    <row r="6" spans="1:25" ht="11.25">
      <c r="C6" s="63" t="s">
        <v>41</v>
      </c>
      <c r="D6" s="65">
        <f>+D5*0.0333333333333333</f>
        <v>2.0093566347457494E-3</v>
      </c>
      <c r="E6" s="66"/>
      <c r="F6" s="97"/>
      <c r="G6" s="60"/>
      <c r="H6" s="60"/>
      <c r="I6" s="60"/>
      <c r="J6" s="60"/>
      <c r="K6" s="60"/>
      <c r="L6" s="60"/>
      <c r="M6" s="60"/>
      <c r="N6" s="57"/>
      <c r="O6" s="60"/>
      <c r="P6" s="63" t="s">
        <v>41</v>
      </c>
      <c r="Q6" s="95">
        <f>+Q5*0.0333333333333333</f>
        <v>2.0093566347457494E-3</v>
      </c>
      <c r="R6" s="66"/>
      <c r="S6" s="60"/>
      <c r="T6" s="60"/>
      <c r="U6" s="60"/>
      <c r="V6" s="60"/>
      <c r="W6" s="60"/>
      <c r="X6" s="60"/>
      <c r="Y6" s="60"/>
    </row>
    <row r="7" spans="1:25" ht="11.25">
      <c r="C7" s="63" t="s">
        <v>42</v>
      </c>
      <c r="D7" s="69">
        <f>SUM(C15:C65)</f>
        <v>8.3709572299087807</v>
      </c>
      <c r="E7" s="60"/>
      <c r="F7" s="60"/>
      <c r="G7" s="60"/>
      <c r="H7" s="60"/>
      <c r="I7" s="60"/>
      <c r="J7" s="60"/>
      <c r="K7" s="60"/>
      <c r="L7" s="60"/>
      <c r="M7" s="60"/>
      <c r="N7" s="57"/>
      <c r="O7" s="60"/>
      <c r="P7" s="63" t="s">
        <v>42</v>
      </c>
      <c r="Q7" s="69"/>
      <c r="R7" s="60"/>
      <c r="S7" s="60"/>
      <c r="T7" s="60"/>
      <c r="U7" s="60"/>
      <c r="V7" s="60"/>
      <c r="W7" s="60"/>
      <c r="X7" s="60"/>
      <c r="Y7" s="60"/>
    </row>
    <row r="8" spans="1:25" ht="11.25">
      <c r="C8" s="63" t="s">
        <v>43</v>
      </c>
      <c r="D8" s="124">
        <f>+D2/D7</f>
        <v>119.46065097872888</v>
      </c>
      <c r="E8" s="148">
        <f>+D17/D7</f>
        <v>134.29708573173929</v>
      </c>
      <c r="F8" s="60" t="s">
        <v>106</v>
      </c>
      <c r="G8" s="60"/>
      <c r="H8" s="60"/>
      <c r="I8" s="60"/>
      <c r="J8" s="60"/>
      <c r="K8" s="60"/>
      <c r="L8" s="60"/>
      <c r="M8" s="60"/>
      <c r="N8" s="57"/>
      <c r="O8" s="60"/>
      <c r="P8" s="63" t="s">
        <v>43</v>
      </c>
      <c r="Q8" s="70"/>
      <c r="R8" s="60"/>
      <c r="S8" s="60"/>
      <c r="T8" s="60"/>
      <c r="U8" s="60"/>
      <c r="V8" s="60"/>
      <c r="W8" s="60"/>
      <c r="X8" s="60"/>
      <c r="Y8" s="60"/>
    </row>
    <row r="9" spans="1:25" ht="11.25">
      <c r="C9" s="63" t="s">
        <v>44</v>
      </c>
      <c r="D9" s="70">
        <v>15.9</v>
      </c>
      <c r="E9" s="60"/>
      <c r="F9" s="60"/>
      <c r="G9" s="60"/>
      <c r="H9" s="60"/>
      <c r="I9" s="60"/>
      <c r="J9" s="60"/>
      <c r="K9" s="60"/>
      <c r="L9" s="60"/>
      <c r="M9" s="60"/>
      <c r="N9" s="57"/>
      <c r="O9" s="60"/>
      <c r="P9" s="63" t="s">
        <v>44</v>
      </c>
      <c r="Q9" s="70"/>
      <c r="R9" s="60"/>
      <c r="S9" s="60"/>
      <c r="T9" s="60"/>
      <c r="U9" s="60"/>
      <c r="V9" s="60"/>
      <c r="W9" s="60"/>
      <c r="X9" s="60"/>
      <c r="Y9" s="60"/>
    </row>
    <row r="10" spans="1:25" ht="11.25">
      <c r="C10" s="63" t="s">
        <v>45</v>
      </c>
      <c r="D10" s="70">
        <v>68</v>
      </c>
      <c r="E10" s="60"/>
      <c r="F10" s="122"/>
      <c r="G10" s="60"/>
      <c r="H10" s="60"/>
      <c r="I10" s="60"/>
      <c r="J10" s="61" t="s">
        <v>46</v>
      </c>
      <c r="K10" s="61" t="s">
        <v>47</v>
      </c>
      <c r="L10" s="66">
        <f>(1+IRR(L15:L65))^12-1</f>
        <v>2.4386409077103681</v>
      </c>
      <c r="M10" s="60"/>
      <c r="N10" s="57"/>
      <c r="O10" s="60"/>
      <c r="P10" s="63" t="s">
        <v>45</v>
      </c>
      <c r="Q10" s="70"/>
      <c r="R10" s="60"/>
      <c r="S10" s="60" t="s">
        <v>48</v>
      </c>
      <c r="T10" s="61">
        <v>30</v>
      </c>
      <c r="U10" s="60"/>
      <c r="V10" s="60"/>
      <c r="W10" s="61" t="s">
        <v>46</v>
      </c>
      <c r="X10" s="61" t="s">
        <v>47</v>
      </c>
      <c r="Y10" s="66">
        <f>(1+IRR(Y15:Y29))^12-1</f>
        <v>1.5545213873022541</v>
      </c>
    </row>
    <row r="11" spans="1:25" ht="11.25">
      <c r="C11" s="71" t="s">
        <v>49</v>
      </c>
      <c r="D11" s="147">
        <f>+E8+D9</f>
        <v>150.19708573173929</v>
      </c>
      <c r="E11" s="60"/>
      <c r="F11" s="60"/>
      <c r="G11" s="60"/>
      <c r="H11" s="122"/>
      <c r="I11" s="60"/>
      <c r="J11" s="60"/>
      <c r="K11" s="60"/>
      <c r="L11" s="60"/>
      <c r="M11" s="60"/>
      <c r="N11" s="57"/>
      <c r="O11" s="60"/>
      <c r="P11" s="71" t="s">
        <v>49</v>
      </c>
      <c r="Q11" s="72"/>
      <c r="R11" s="60"/>
      <c r="S11" s="60" t="s">
        <v>50</v>
      </c>
      <c r="T11" s="61">
        <v>24</v>
      </c>
      <c r="U11" s="60"/>
      <c r="V11" s="60"/>
      <c r="W11" s="60"/>
      <c r="X11" s="60"/>
      <c r="Y11" s="60"/>
    </row>
    <row r="12" spans="1:25" ht="11.25">
      <c r="C12" s="60"/>
      <c r="D12" s="66"/>
      <c r="E12" s="66"/>
      <c r="F12" s="60"/>
      <c r="G12" s="60"/>
      <c r="H12" s="60"/>
      <c r="I12" s="60"/>
      <c r="J12" s="60"/>
      <c r="K12" s="60"/>
      <c r="L12" s="60"/>
      <c r="M12" s="60"/>
      <c r="N12" s="57"/>
      <c r="O12" s="60"/>
      <c r="P12" s="60"/>
      <c r="Q12" s="66"/>
      <c r="R12" s="66"/>
      <c r="S12" s="60"/>
      <c r="T12" s="60"/>
      <c r="U12" s="60"/>
      <c r="V12" s="60"/>
      <c r="W12" s="60"/>
      <c r="X12" s="60"/>
      <c r="Y12" s="60"/>
    </row>
    <row r="13" spans="1:25" ht="11.2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57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1.25">
      <c r="A14" s="73" t="s">
        <v>51</v>
      </c>
      <c r="B14" s="74" t="s">
        <v>52</v>
      </c>
      <c r="C14" s="74" t="s">
        <v>53</v>
      </c>
      <c r="D14" s="74" t="s">
        <v>54</v>
      </c>
      <c r="E14" s="74" t="s">
        <v>55</v>
      </c>
      <c r="F14" s="74" t="s">
        <v>56</v>
      </c>
      <c r="G14" s="74" t="s">
        <v>43</v>
      </c>
      <c r="H14" s="74" t="s">
        <v>44</v>
      </c>
      <c r="I14" s="74" t="s">
        <v>45</v>
      </c>
      <c r="J14" s="74" t="s">
        <v>57</v>
      </c>
      <c r="K14" s="60"/>
      <c r="L14" s="60"/>
      <c r="M14" s="60"/>
      <c r="N14" s="75" t="s">
        <v>51</v>
      </c>
      <c r="O14" s="76" t="s">
        <v>52</v>
      </c>
      <c r="P14" s="76" t="s">
        <v>53</v>
      </c>
      <c r="Q14" s="76" t="s">
        <v>54</v>
      </c>
      <c r="R14" s="76" t="s">
        <v>58</v>
      </c>
      <c r="S14" s="76" t="s">
        <v>59</v>
      </c>
      <c r="T14" s="76" t="s">
        <v>60</v>
      </c>
      <c r="U14" s="76" t="s">
        <v>44</v>
      </c>
      <c r="V14" s="76" t="s">
        <v>45</v>
      </c>
      <c r="W14" s="76" t="s">
        <v>57</v>
      </c>
      <c r="X14" s="60"/>
      <c r="Y14" s="60"/>
    </row>
    <row r="15" spans="1:25" ht="11.25">
      <c r="A15" s="61">
        <v>0</v>
      </c>
      <c r="B15" s="67">
        <v>0</v>
      </c>
      <c r="C15" s="67"/>
      <c r="D15" s="67">
        <f>+$D$2</f>
        <v>1000</v>
      </c>
      <c r="E15" s="67"/>
      <c r="F15" s="67"/>
      <c r="G15" s="67"/>
      <c r="H15" s="67"/>
      <c r="I15" s="67"/>
      <c r="J15" s="67"/>
      <c r="K15" s="60"/>
      <c r="L15" s="67">
        <f>-D15</f>
        <v>-1000</v>
      </c>
      <c r="M15" s="60"/>
      <c r="N15" s="77">
        <v>0</v>
      </c>
      <c r="O15" s="67">
        <v>0</v>
      </c>
      <c r="P15" s="67"/>
      <c r="Q15" s="67">
        <f>+$D$2</f>
        <v>1000</v>
      </c>
      <c r="R15" s="67"/>
      <c r="S15" s="67"/>
      <c r="T15" s="67"/>
      <c r="U15" s="67"/>
      <c r="V15" s="67"/>
      <c r="W15" s="67"/>
      <c r="X15" s="60"/>
      <c r="Y15" s="67">
        <f>-Q15</f>
        <v>-1000</v>
      </c>
    </row>
    <row r="16" spans="1:25" ht="11.25">
      <c r="A16" s="61"/>
      <c r="B16" s="67"/>
      <c r="C16" s="67"/>
      <c r="D16" s="67">
        <f>+D15-E16</f>
        <v>1060.2806990423726</v>
      </c>
      <c r="E16" s="67">
        <f>+G16-F16</f>
        <v>-60.280699042372547</v>
      </c>
      <c r="F16" s="67">
        <f>+D15*D5</f>
        <v>60.280699042372547</v>
      </c>
      <c r="G16" s="67"/>
      <c r="H16" s="67"/>
      <c r="I16" s="67"/>
      <c r="J16" s="67"/>
      <c r="K16" s="60"/>
      <c r="L16" s="67"/>
      <c r="M16" s="60"/>
      <c r="N16" s="146"/>
      <c r="O16" s="67"/>
      <c r="P16" s="67"/>
      <c r="Q16" s="67"/>
      <c r="R16" s="67"/>
      <c r="S16" s="67"/>
      <c r="T16" s="67"/>
      <c r="U16" s="67"/>
      <c r="V16" s="67"/>
      <c r="W16" s="67"/>
      <c r="X16" s="60"/>
      <c r="Y16" s="67"/>
    </row>
    <row r="17" spans="1:25" ht="11.25">
      <c r="A17" s="61"/>
      <c r="B17" s="67"/>
      <c r="C17" s="67"/>
      <c r="D17" s="67">
        <f>+D16-E17</f>
        <v>1124.1951607617823</v>
      </c>
      <c r="E17" s="67">
        <f>+G17-F17</f>
        <v>-63.914461719409637</v>
      </c>
      <c r="F17" s="67">
        <f>+D16*D5</f>
        <v>63.914461719409637</v>
      </c>
      <c r="G17" s="67"/>
      <c r="H17" s="67"/>
      <c r="I17" s="67"/>
      <c r="J17" s="67"/>
      <c r="K17" s="60"/>
      <c r="L17" s="67"/>
      <c r="M17" s="60"/>
      <c r="N17" s="146"/>
      <c r="O17" s="67"/>
      <c r="P17" s="67"/>
      <c r="Q17" s="67"/>
      <c r="R17" s="67"/>
      <c r="S17" s="67"/>
      <c r="T17" s="67"/>
      <c r="U17" s="67"/>
      <c r="V17" s="67"/>
      <c r="W17" s="67"/>
      <c r="X17" s="60"/>
      <c r="Y17" s="67"/>
    </row>
    <row r="18" spans="1:25" ht="11.25">
      <c r="A18" s="61">
        <f>+A15+1</f>
        <v>1</v>
      </c>
      <c r="B18" s="67">
        <f>+IF(A18&lt;=$D$3,B15+1,0)</f>
        <v>1</v>
      </c>
      <c r="C18" s="67">
        <f>+IF(A18&lt;=$D$3,(1/(1+$D$5)^B18),0)</f>
        <v>0.943146471404396</v>
      </c>
      <c r="D18" s="67">
        <f>+IF(A18&lt;=$D$3,D17-E18,0)</f>
        <v>1057.6653451808156</v>
      </c>
      <c r="E18" s="67">
        <f>IF(A18&lt;=$D$3,G18-F18,0)</f>
        <v>66.52981558096667</v>
      </c>
      <c r="F18" s="67">
        <f>IF(A18&lt;=$D$3,D17*$D$5,0)</f>
        <v>67.767270150772617</v>
      </c>
      <c r="G18" s="67">
        <f>IF(A18&lt;=$D$3,$E$8,0)</f>
        <v>134.29708573173929</v>
      </c>
      <c r="H18" s="89">
        <f>IF(D15*3.5%&gt;15.9,15.9,D15*3.5%)</f>
        <v>15.9</v>
      </c>
      <c r="I18" s="89">
        <f t="shared" ref="I18:I65" si="0">IF(OR(B18=12-2,B18=24-2,B18=36-2,B18=48-2),$D$10,0)</f>
        <v>0</v>
      </c>
      <c r="J18" s="67">
        <f>+G18+H18+I18</f>
        <v>150.19708573173929</v>
      </c>
      <c r="K18" s="60"/>
      <c r="L18" s="67">
        <f>+J18</f>
        <v>150.19708573173929</v>
      </c>
      <c r="M18" s="60"/>
      <c r="N18" s="77">
        <f>+N15+1</f>
        <v>1</v>
      </c>
      <c r="O18" s="67">
        <v>1</v>
      </c>
      <c r="P18" s="67"/>
      <c r="Q18" s="67">
        <f>Q15-R18</f>
        <v>958.33333333333337</v>
      </c>
      <c r="R18" s="67">
        <f>MIN(MAX(Q15/$T$11,$T$10),Q15)</f>
        <v>41.666666666666664</v>
      </c>
      <c r="S18" s="67">
        <f>Q15*$Q$5</f>
        <v>60.280699042372547</v>
      </c>
      <c r="T18" s="67">
        <f t="shared" ref="T18:T29" si="1">+R18+S18</f>
        <v>101.94736570903922</v>
      </c>
      <c r="U18" s="67">
        <f>IF(Q15*3.5%&gt;13.9,13.9,Q15*3.5%)</f>
        <v>13.9</v>
      </c>
      <c r="V18" s="67">
        <f t="shared" ref="V18:V29" si="2">IF(OR(O18=12,O18=24,O18=36,O18=48),$D$10,0)</f>
        <v>0</v>
      </c>
      <c r="W18" s="67">
        <f t="shared" ref="W18:W29" si="3">+T18+U18+V18</f>
        <v>115.84736570903922</v>
      </c>
      <c r="X18" s="60"/>
      <c r="Y18" s="67">
        <f t="shared" ref="Y18:Y29" si="4">+W18</f>
        <v>115.84736570903922</v>
      </c>
    </row>
    <row r="19" spans="1:25" ht="11.25">
      <c r="A19" s="61">
        <f t="shared" ref="A19:A65" si="5">+A18+1</f>
        <v>2</v>
      </c>
      <c r="B19" s="67">
        <f t="shared" ref="B19:B65" si="6">+IF(A19&lt;=$D$3,B18+1,0)</f>
        <v>2</v>
      </c>
      <c r="C19" s="67">
        <f t="shared" ref="C19:C66" si="7">+IF(A19&lt;=$D$3,(1/(1+$D$5)^B19),0)</f>
        <v>0.88952526652256314</v>
      </c>
      <c r="D19" s="67">
        <f t="shared" ref="D19:D65" si="8">+IF(A19&lt;=$D$3,D18-E19,0)</f>
        <v>987.1250658094682</v>
      </c>
      <c r="E19" s="67">
        <f t="shared" ref="E18:E65" si="9">IF(A19&lt;=$D$3,G19-F19,0)</f>
        <v>70.540279371347467</v>
      </c>
      <c r="F19" s="67">
        <f>IF(A19&lt;=$D$3,D18*$D$5,0)</f>
        <v>63.75680636039182</v>
      </c>
      <c r="G19" s="67">
        <f t="shared" ref="G19:G65" si="10">IF(A19&lt;=$D$3,$E$8,0)</f>
        <v>134.29708573173929</v>
      </c>
      <c r="H19" s="89">
        <f t="shared" ref="H19:H65" si="11">IF(D18*3.5%&gt;15.9,15.9,D18*3.5%)</f>
        <v>15.9</v>
      </c>
      <c r="I19" s="89">
        <f t="shared" si="0"/>
        <v>0</v>
      </c>
      <c r="J19" s="67">
        <f t="shared" ref="J19:J65" si="12">+G19+H19+I19</f>
        <v>150.19708573173929</v>
      </c>
      <c r="K19" s="60"/>
      <c r="L19" s="67">
        <f t="shared" ref="L18:L65" si="13">+J19</f>
        <v>150.19708573173929</v>
      </c>
      <c r="M19" s="60"/>
      <c r="N19" s="77">
        <f t="shared" ref="N19:N29" si="14">+N18+1</f>
        <v>2</v>
      </c>
      <c r="O19" s="67">
        <v>2</v>
      </c>
      <c r="P19" s="67"/>
      <c r="Q19" s="67">
        <f t="shared" ref="Q19:Q29" si="15">Q18-R19</f>
        <v>918.40277777777783</v>
      </c>
      <c r="R19" s="67">
        <f t="shared" ref="R19:R28" si="16">MIN(MAX(Q18/$T$11,$T$10),Q18)</f>
        <v>39.930555555555557</v>
      </c>
      <c r="S19" s="67">
        <f t="shared" ref="S19:S29" si="17">Q18*$Q$5</f>
        <v>57.769003248940358</v>
      </c>
      <c r="T19" s="67">
        <f t="shared" si="1"/>
        <v>97.699558804495922</v>
      </c>
      <c r="U19" s="67">
        <f t="shared" ref="U19:U29" si="18">IF(Q18*3.5%&gt;13.9,13.9,Q18*3.5%)</f>
        <v>13.9</v>
      </c>
      <c r="V19" s="67">
        <f t="shared" si="2"/>
        <v>0</v>
      </c>
      <c r="W19" s="67">
        <f t="shared" si="3"/>
        <v>111.59955880449593</v>
      </c>
      <c r="X19" s="60"/>
      <c r="Y19" s="67">
        <f t="shared" si="4"/>
        <v>111.59955880449593</v>
      </c>
    </row>
    <row r="20" spans="1:25" ht="11.25">
      <c r="A20" s="61">
        <f t="shared" si="5"/>
        <v>3</v>
      </c>
      <c r="B20" s="67">
        <f t="shared" si="6"/>
        <v>3</v>
      </c>
      <c r="C20" s="67">
        <f t="shared" si="7"/>
        <v>0.83895261634581031</v>
      </c>
      <c r="D20" s="67">
        <f t="shared" si="8"/>
        <v>912.33256908697172</v>
      </c>
      <c r="E20" s="67">
        <f t="shared" si="9"/>
        <v>74.792496722496537</v>
      </c>
      <c r="F20" s="67">
        <f t="shared" ref="F19:F65" si="19">IF(A20&lt;=$D$3,D19*$D$5,0)</f>
        <v>59.504589009242743</v>
      </c>
      <c r="G20" s="67">
        <f t="shared" si="10"/>
        <v>134.29708573173929</v>
      </c>
      <c r="H20" s="89">
        <f t="shared" si="11"/>
        <v>15.9</v>
      </c>
      <c r="I20" s="89">
        <f t="shared" si="0"/>
        <v>0</v>
      </c>
      <c r="J20" s="67">
        <f t="shared" si="12"/>
        <v>150.19708573173929</v>
      </c>
      <c r="K20" s="60"/>
      <c r="L20" s="67">
        <f t="shared" si="13"/>
        <v>150.19708573173929</v>
      </c>
      <c r="M20" s="60"/>
      <c r="N20" s="77">
        <f t="shared" si="14"/>
        <v>3</v>
      </c>
      <c r="O20" s="67">
        <v>3</v>
      </c>
      <c r="P20" s="67"/>
      <c r="Q20" s="67">
        <f t="shared" si="15"/>
        <v>880.13599537037044</v>
      </c>
      <c r="R20" s="67">
        <f t="shared" si="16"/>
        <v>38.266782407407412</v>
      </c>
      <c r="S20" s="67">
        <f t="shared" si="17"/>
        <v>55.361961446901176</v>
      </c>
      <c r="T20" s="67">
        <f t="shared" si="1"/>
        <v>93.628743854308595</v>
      </c>
      <c r="U20" s="67">
        <f t="shared" si="18"/>
        <v>13.9</v>
      </c>
      <c r="V20" s="67">
        <f t="shared" si="2"/>
        <v>0</v>
      </c>
      <c r="W20" s="67">
        <f t="shared" si="3"/>
        <v>107.5287438543086</v>
      </c>
      <c r="X20" s="60"/>
      <c r="Y20" s="67">
        <f t="shared" si="4"/>
        <v>107.5287438543086</v>
      </c>
    </row>
    <row r="21" spans="1:25" ht="11.25">
      <c r="A21" s="61">
        <f t="shared" si="5"/>
        <v>4</v>
      </c>
      <c r="B21" s="67">
        <f t="shared" si="6"/>
        <v>4</v>
      </c>
      <c r="C21" s="67">
        <f t="shared" si="7"/>
        <v>0.79125519978203707</v>
      </c>
      <c r="D21" s="67">
        <f t="shared" si="8"/>
        <v>833.03152837891867</v>
      </c>
      <c r="E21" s="67">
        <f t="shared" si="9"/>
        <v>79.301040708052994</v>
      </c>
      <c r="F21" s="67">
        <f t="shared" si="19"/>
        <v>54.9960450236863</v>
      </c>
      <c r="G21" s="67">
        <f t="shared" si="10"/>
        <v>134.29708573173929</v>
      </c>
      <c r="H21" s="89">
        <f t="shared" si="11"/>
        <v>15.9</v>
      </c>
      <c r="I21" s="89">
        <f t="shared" si="0"/>
        <v>0</v>
      </c>
      <c r="J21" s="67">
        <f t="shared" si="12"/>
        <v>150.19708573173929</v>
      </c>
      <c r="K21" s="60"/>
      <c r="L21" s="67">
        <f t="shared" si="13"/>
        <v>150.19708573173929</v>
      </c>
      <c r="M21" s="60"/>
      <c r="N21" s="77">
        <f t="shared" si="14"/>
        <v>4</v>
      </c>
      <c r="O21" s="67">
        <v>4</v>
      </c>
      <c r="P21" s="67"/>
      <c r="Q21" s="67">
        <f t="shared" si="15"/>
        <v>843.46366222993834</v>
      </c>
      <c r="R21" s="67">
        <f t="shared" si="16"/>
        <v>36.672333140432102</v>
      </c>
      <c r="S21" s="67">
        <f t="shared" si="17"/>
        <v>53.055213053280298</v>
      </c>
      <c r="T21" s="67">
        <f t="shared" si="1"/>
        <v>89.727546193712399</v>
      </c>
      <c r="U21" s="67">
        <f t="shared" si="18"/>
        <v>13.9</v>
      </c>
      <c r="V21" s="67">
        <f t="shared" si="2"/>
        <v>0</v>
      </c>
      <c r="W21" s="67">
        <f t="shared" si="3"/>
        <v>103.6275461937124</v>
      </c>
      <c r="X21" s="60"/>
      <c r="Y21" s="67">
        <f t="shared" si="4"/>
        <v>103.6275461937124</v>
      </c>
    </row>
    <row r="22" spans="1:25" ht="11.25">
      <c r="A22" s="61">
        <f t="shared" si="5"/>
        <v>5</v>
      </c>
      <c r="B22" s="67">
        <f t="shared" si="6"/>
        <v>5</v>
      </c>
      <c r="C22" s="67">
        <f t="shared" si="7"/>
        <v>0.74626954965480863</v>
      </c>
      <c r="D22" s="67">
        <f t="shared" si="8"/>
        <v>748.95016550219657</v>
      </c>
      <c r="E22" s="67">
        <f t="shared" si="9"/>
        <v>84.081362876722068</v>
      </c>
      <c r="F22" s="67">
        <f t="shared" si="19"/>
        <v>50.215722855017219</v>
      </c>
      <c r="G22" s="67">
        <f t="shared" si="10"/>
        <v>134.29708573173929</v>
      </c>
      <c r="H22" s="89">
        <f t="shared" si="11"/>
        <v>15.9</v>
      </c>
      <c r="I22" s="89">
        <f t="shared" si="0"/>
        <v>0</v>
      </c>
      <c r="J22" s="67">
        <f t="shared" si="12"/>
        <v>150.19708573173929</v>
      </c>
      <c r="K22" s="60"/>
      <c r="L22" s="67">
        <f t="shared" si="13"/>
        <v>150.19708573173929</v>
      </c>
      <c r="M22" s="60"/>
      <c r="N22" s="77">
        <f t="shared" si="14"/>
        <v>5</v>
      </c>
      <c r="O22" s="67">
        <v>5</v>
      </c>
      <c r="P22" s="67"/>
      <c r="Q22" s="67">
        <f t="shared" si="15"/>
        <v>808.31934297035752</v>
      </c>
      <c r="R22" s="67">
        <f t="shared" si="16"/>
        <v>35.144319259580762</v>
      </c>
      <c r="S22" s="67">
        <f t="shared" si="17"/>
        <v>50.844579176060279</v>
      </c>
      <c r="T22" s="67">
        <f t="shared" si="1"/>
        <v>85.988898435641033</v>
      </c>
      <c r="U22" s="67">
        <f t="shared" si="18"/>
        <v>13.9</v>
      </c>
      <c r="V22" s="67">
        <f t="shared" si="2"/>
        <v>0</v>
      </c>
      <c r="W22" s="67">
        <f t="shared" si="3"/>
        <v>99.888898435641039</v>
      </c>
      <c r="X22" s="60"/>
      <c r="Y22" s="67">
        <f t="shared" si="4"/>
        <v>99.888898435641039</v>
      </c>
    </row>
    <row r="23" spans="1:25" ht="15.75" customHeight="1">
      <c r="A23" s="61">
        <f t="shared" si="5"/>
        <v>6</v>
      </c>
      <c r="B23" s="67">
        <f t="shared" si="6"/>
        <v>6</v>
      </c>
      <c r="C23" s="67">
        <f t="shared" si="7"/>
        <v>0.70384149247348049</v>
      </c>
      <c r="D23" s="67">
        <f t="shared" si="8"/>
        <v>659.80031929483027</v>
      </c>
      <c r="E23" s="67">
        <f t="shared" si="9"/>
        <v>89.149846207366267</v>
      </c>
      <c r="F23" s="67">
        <f t="shared" si="19"/>
        <v>45.14723952437302</v>
      </c>
      <c r="G23" s="67">
        <f t="shared" si="10"/>
        <v>134.29708573173929</v>
      </c>
      <c r="H23" s="89">
        <f t="shared" si="11"/>
        <v>15.9</v>
      </c>
      <c r="I23" s="89">
        <f t="shared" si="0"/>
        <v>0</v>
      </c>
      <c r="J23" s="67">
        <f t="shared" si="12"/>
        <v>150.19708573173929</v>
      </c>
      <c r="K23" s="60"/>
      <c r="L23" s="67">
        <f t="shared" si="13"/>
        <v>150.19708573173929</v>
      </c>
      <c r="M23" s="60"/>
      <c r="N23" s="77">
        <f t="shared" si="14"/>
        <v>6</v>
      </c>
      <c r="O23" s="67">
        <v>6</v>
      </c>
      <c r="P23" s="67"/>
      <c r="Q23" s="67">
        <f t="shared" si="15"/>
        <v>774.63937034659261</v>
      </c>
      <c r="R23" s="67">
        <f t="shared" si="16"/>
        <v>33.679972623764897</v>
      </c>
      <c r="S23" s="67">
        <f t="shared" si="17"/>
        <v>48.726055043724436</v>
      </c>
      <c r="T23" s="67">
        <f t="shared" si="1"/>
        <v>82.406027667489326</v>
      </c>
      <c r="U23" s="67">
        <f t="shared" si="18"/>
        <v>13.9</v>
      </c>
      <c r="V23" s="67">
        <f t="shared" si="2"/>
        <v>0</v>
      </c>
      <c r="W23" s="67">
        <f t="shared" si="3"/>
        <v>96.306027667489332</v>
      </c>
      <c r="X23" s="60"/>
      <c r="Y23" s="67">
        <f t="shared" si="4"/>
        <v>96.306027667489332</v>
      </c>
    </row>
    <row r="24" spans="1:25" ht="15.75" customHeight="1">
      <c r="A24" s="61">
        <f t="shared" si="5"/>
        <v>7</v>
      </c>
      <c r="B24" s="67">
        <f t="shared" si="6"/>
        <v>7</v>
      </c>
      <c r="C24" s="67">
        <f t="shared" si="7"/>
        <v>0.66382562005436685</v>
      </c>
      <c r="D24" s="67">
        <f t="shared" si="8"/>
        <v>565.27645803856399</v>
      </c>
      <c r="E24" s="67">
        <f t="shared" si="9"/>
        <v>94.523861256266315</v>
      </c>
      <c r="F24" s="67">
        <f t="shared" si="19"/>
        <v>39.773224475472972</v>
      </c>
      <c r="G24" s="67">
        <f t="shared" si="10"/>
        <v>134.29708573173929</v>
      </c>
      <c r="H24" s="89">
        <f t="shared" si="11"/>
        <v>15.9</v>
      </c>
      <c r="I24" s="89">
        <f t="shared" si="0"/>
        <v>0</v>
      </c>
      <c r="J24" s="67">
        <f t="shared" si="12"/>
        <v>150.19708573173929</v>
      </c>
      <c r="K24" s="60"/>
      <c r="L24" s="67">
        <f t="shared" si="13"/>
        <v>150.19708573173929</v>
      </c>
      <c r="M24" s="60"/>
      <c r="N24" s="77">
        <f t="shared" si="14"/>
        <v>7</v>
      </c>
      <c r="O24" s="67">
        <v>7</v>
      </c>
      <c r="P24" s="67"/>
      <c r="Q24" s="67">
        <f t="shared" si="15"/>
        <v>742.36272991548458</v>
      </c>
      <c r="R24" s="67">
        <f t="shared" si="16"/>
        <v>32.276640431108028</v>
      </c>
      <c r="S24" s="67">
        <f t="shared" si="17"/>
        <v>46.695802750235913</v>
      </c>
      <c r="T24" s="67">
        <f t="shared" si="1"/>
        <v>78.972443181343948</v>
      </c>
      <c r="U24" s="67">
        <f t="shared" si="18"/>
        <v>13.9</v>
      </c>
      <c r="V24" s="67">
        <f t="shared" si="2"/>
        <v>0</v>
      </c>
      <c r="W24" s="67">
        <f t="shared" si="3"/>
        <v>92.872443181343954</v>
      </c>
      <c r="X24" s="60"/>
      <c r="Y24" s="67">
        <f t="shared" si="4"/>
        <v>92.872443181343954</v>
      </c>
    </row>
    <row r="25" spans="1:25" ht="15.75" customHeight="1">
      <c r="A25" s="61">
        <f t="shared" si="5"/>
        <v>8</v>
      </c>
      <c r="B25" s="67">
        <f t="shared" si="6"/>
        <v>8</v>
      </c>
      <c r="C25" s="67">
        <f t="shared" si="7"/>
        <v>0.62608479118211136</v>
      </c>
      <c r="D25" s="67">
        <f t="shared" si="8"/>
        <v>465.05463234958575</v>
      </c>
      <c r="E25" s="67">
        <f t="shared" si="9"/>
        <v>100.22182568897827</v>
      </c>
      <c r="F25" s="67">
        <f t="shared" si="19"/>
        <v>34.075260042761009</v>
      </c>
      <c r="G25" s="67">
        <f t="shared" si="10"/>
        <v>134.29708573173929</v>
      </c>
      <c r="H25" s="89">
        <f t="shared" si="11"/>
        <v>15.9</v>
      </c>
      <c r="I25" s="89">
        <f t="shared" si="0"/>
        <v>0</v>
      </c>
      <c r="J25" s="67">
        <f t="shared" si="12"/>
        <v>150.19708573173929</v>
      </c>
      <c r="K25" s="60"/>
      <c r="L25" s="67">
        <f t="shared" si="13"/>
        <v>150.19708573173929</v>
      </c>
      <c r="M25" s="60"/>
      <c r="N25" s="77">
        <f t="shared" si="14"/>
        <v>8</v>
      </c>
      <c r="O25" s="67">
        <v>8</v>
      </c>
      <c r="P25" s="67"/>
      <c r="Q25" s="67">
        <f t="shared" si="15"/>
        <v>711.43094950233944</v>
      </c>
      <c r="R25" s="67">
        <f t="shared" si="16"/>
        <v>30.931780413145191</v>
      </c>
      <c r="S25" s="67">
        <f t="shared" si="17"/>
        <v>44.750144302309415</v>
      </c>
      <c r="T25" s="67">
        <f t="shared" si="1"/>
        <v>75.681924715454613</v>
      </c>
      <c r="U25" s="67">
        <f t="shared" si="18"/>
        <v>13.9</v>
      </c>
      <c r="V25" s="67">
        <f t="shared" si="2"/>
        <v>0</v>
      </c>
      <c r="W25" s="67">
        <f t="shared" si="3"/>
        <v>89.581924715454619</v>
      </c>
      <c r="X25" s="60"/>
      <c r="Y25" s="67">
        <f t="shared" si="4"/>
        <v>89.581924715454619</v>
      </c>
    </row>
    <row r="26" spans="1:25" ht="15.75" customHeight="1">
      <c r="A26" s="61">
        <f t="shared" si="5"/>
        <v>9</v>
      </c>
      <c r="B26" s="67">
        <f t="shared" si="6"/>
        <v>9</v>
      </c>
      <c r="C26" s="67">
        <f t="shared" si="7"/>
        <v>0.59048966160336647</v>
      </c>
      <c r="D26" s="67">
        <f t="shared" si="8"/>
        <v>358.79136494877304</v>
      </c>
      <c r="E26" s="67">
        <f t="shared" si="9"/>
        <v>106.26326740081269</v>
      </c>
      <c r="F26" s="67">
        <f t="shared" si="19"/>
        <v>28.033818330926589</v>
      </c>
      <c r="G26" s="67">
        <f t="shared" si="10"/>
        <v>134.29708573173929</v>
      </c>
      <c r="H26" s="89">
        <f t="shared" si="11"/>
        <v>15.9</v>
      </c>
      <c r="I26" s="89">
        <f t="shared" si="0"/>
        <v>0</v>
      </c>
      <c r="J26" s="67">
        <f t="shared" si="12"/>
        <v>150.19708573173929</v>
      </c>
      <c r="K26" s="60"/>
      <c r="L26" s="67">
        <f t="shared" si="13"/>
        <v>150.19708573173929</v>
      </c>
      <c r="M26" s="60"/>
      <c r="N26" s="77">
        <f t="shared" si="14"/>
        <v>9</v>
      </c>
      <c r="O26" s="67">
        <v>9</v>
      </c>
      <c r="P26" s="67"/>
      <c r="Q26" s="67">
        <f t="shared" si="15"/>
        <v>681.43094950233944</v>
      </c>
      <c r="R26" s="67">
        <f t="shared" si="16"/>
        <v>30</v>
      </c>
      <c r="S26" s="67">
        <f t="shared" si="17"/>
        <v>42.885554956379863</v>
      </c>
      <c r="T26" s="67">
        <f t="shared" si="1"/>
        <v>72.885554956379863</v>
      </c>
      <c r="U26" s="67">
        <f t="shared" si="18"/>
        <v>13.9</v>
      </c>
      <c r="V26" s="67">
        <f t="shared" si="2"/>
        <v>0</v>
      </c>
      <c r="W26" s="67">
        <f t="shared" si="3"/>
        <v>86.785554956379869</v>
      </c>
      <c r="X26" s="60"/>
      <c r="Y26" s="67">
        <f t="shared" si="4"/>
        <v>86.785554956379869</v>
      </c>
    </row>
    <row r="27" spans="1:25" ht="15.75" customHeight="1">
      <c r="A27" s="61">
        <f t="shared" si="5"/>
        <v>10</v>
      </c>
      <c r="B27" s="67">
        <f t="shared" si="6"/>
        <v>10</v>
      </c>
      <c r="C27" s="67">
        <f t="shared" si="7"/>
        <v>0.55691824074199092</v>
      </c>
      <c r="D27" s="67">
        <f t="shared" si="8"/>
        <v>246.12247350651279</v>
      </c>
      <c r="E27" s="67">
        <f t="shared" si="9"/>
        <v>112.66889144226025</v>
      </c>
      <c r="F27" s="67">
        <f t="shared" si="19"/>
        <v>21.62819428947904</v>
      </c>
      <c r="G27" s="67">
        <f t="shared" si="10"/>
        <v>134.29708573173929</v>
      </c>
      <c r="H27" s="89">
        <f>IF(D26*3.5%&gt;15.9,15.9,D26*3.5%)</f>
        <v>12.557697773207057</v>
      </c>
      <c r="I27" s="89">
        <f t="shared" si="0"/>
        <v>68</v>
      </c>
      <c r="J27" s="67">
        <f t="shared" si="12"/>
        <v>214.85478350494634</v>
      </c>
      <c r="K27" s="60"/>
      <c r="L27" s="67">
        <f t="shared" si="13"/>
        <v>214.85478350494634</v>
      </c>
      <c r="M27" s="60"/>
      <c r="N27" s="77">
        <f t="shared" si="14"/>
        <v>10</v>
      </c>
      <c r="O27" s="67">
        <v>10</v>
      </c>
      <c r="P27" s="67"/>
      <c r="Q27" s="67">
        <f t="shared" si="15"/>
        <v>651.43094950233944</v>
      </c>
      <c r="R27" s="67">
        <f t="shared" si="16"/>
        <v>30</v>
      </c>
      <c r="S27" s="67">
        <f t="shared" si="17"/>
        <v>41.077133985108688</v>
      </c>
      <c r="T27" s="67">
        <f t="shared" si="1"/>
        <v>71.077133985108688</v>
      </c>
      <c r="U27" s="67">
        <f t="shared" si="18"/>
        <v>13.9</v>
      </c>
      <c r="V27" s="67">
        <f t="shared" si="2"/>
        <v>0</v>
      </c>
      <c r="W27" s="67">
        <f t="shared" si="3"/>
        <v>84.977133985108694</v>
      </c>
      <c r="X27" s="60"/>
      <c r="Y27" s="67">
        <f t="shared" si="4"/>
        <v>84.977133985108694</v>
      </c>
    </row>
    <row r="28" spans="1:25" ht="15.75" customHeight="1">
      <c r="A28" s="61">
        <f t="shared" si="5"/>
        <v>11</v>
      </c>
      <c r="B28" s="67">
        <f t="shared" si="6"/>
        <v>11</v>
      </c>
      <c r="C28" s="67">
        <f t="shared" si="7"/>
        <v>0.52525547361655267</v>
      </c>
      <c r="D28" s="67">
        <f t="shared" si="8"/>
        <v>126.66182252778391</v>
      </c>
      <c r="E28" s="67">
        <f t="shared" si="9"/>
        <v>119.46065097872888</v>
      </c>
      <c r="F28" s="67">
        <f t="shared" si="19"/>
        <v>14.836434753010407</v>
      </c>
      <c r="G28" s="67">
        <f t="shared" si="10"/>
        <v>134.29708573173929</v>
      </c>
      <c r="H28" s="89">
        <f t="shared" si="11"/>
        <v>8.6142865727279485</v>
      </c>
      <c r="I28" s="89">
        <f t="shared" si="0"/>
        <v>0</v>
      </c>
      <c r="J28" s="67">
        <f t="shared" si="12"/>
        <v>142.91137230446725</v>
      </c>
      <c r="K28" s="60"/>
      <c r="L28" s="67">
        <f t="shared" si="13"/>
        <v>142.91137230446725</v>
      </c>
      <c r="M28" s="60"/>
      <c r="N28" s="77">
        <f t="shared" si="14"/>
        <v>11</v>
      </c>
      <c r="O28" s="67">
        <v>11</v>
      </c>
      <c r="P28" s="67"/>
      <c r="Q28" s="67">
        <f t="shared" si="15"/>
        <v>621.43094950233944</v>
      </c>
      <c r="R28" s="67">
        <f t="shared" si="16"/>
        <v>30</v>
      </c>
      <c r="S28" s="67">
        <f t="shared" si="17"/>
        <v>39.268713013837512</v>
      </c>
      <c r="T28" s="67">
        <f t="shared" si="1"/>
        <v>69.268713013837512</v>
      </c>
      <c r="U28" s="67">
        <f t="shared" si="18"/>
        <v>13.9</v>
      </c>
      <c r="V28" s="67">
        <f t="shared" si="2"/>
        <v>0</v>
      </c>
      <c r="W28" s="67">
        <f t="shared" si="3"/>
        <v>83.168713013837518</v>
      </c>
      <c r="X28" s="60"/>
      <c r="Y28" s="67">
        <f t="shared" si="4"/>
        <v>83.168713013837518</v>
      </c>
    </row>
    <row r="29" spans="1:25" ht="15.75" customHeight="1">
      <c r="A29" s="61">
        <f t="shared" si="5"/>
        <v>12</v>
      </c>
      <c r="B29" s="67">
        <f t="shared" si="6"/>
        <v>12</v>
      </c>
      <c r="C29" s="67">
        <f t="shared" si="7"/>
        <v>0.49539284652729654</v>
      </c>
      <c r="D29" s="67">
        <f t="shared" si="8"/>
        <v>3.694822225952521E-13</v>
      </c>
      <c r="E29" s="67">
        <f t="shared" si="9"/>
        <v>126.66182252778354</v>
      </c>
      <c r="F29" s="67">
        <f t="shared" si="19"/>
        <v>7.6352632039557449</v>
      </c>
      <c r="G29" s="67">
        <f t="shared" si="10"/>
        <v>134.29708573173929</v>
      </c>
      <c r="H29" s="89">
        <f t="shared" si="11"/>
        <v>4.4331637884724371</v>
      </c>
      <c r="I29" s="89">
        <f>IF(OR(B29=12-2,B29=24-2,B29=36-2,B29=48-2),$D$10,0)</f>
        <v>0</v>
      </c>
      <c r="J29" s="67">
        <f t="shared" si="12"/>
        <v>138.73024952021171</v>
      </c>
      <c r="K29" s="60"/>
      <c r="L29" s="67">
        <f t="shared" si="13"/>
        <v>138.73024952021171</v>
      </c>
      <c r="M29" s="60"/>
      <c r="N29" s="77">
        <f t="shared" si="14"/>
        <v>12</v>
      </c>
      <c r="O29" s="78">
        <v>12</v>
      </c>
      <c r="P29" s="78"/>
      <c r="Q29" s="78">
        <f t="shared" si="15"/>
        <v>0</v>
      </c>
      <c r="R29" s="78">
        <f>+Q28</f>
        <v>621.43094950233944</v>
      </c>
      <c r="S29" s="78">
        <f t="shared" si="17"/>
        <v>37.460292042566337</v>
      </c>
      <c r="T29" s="78">
        <f t="shared" si="1"/>
        <v>658.89124154490582</v>
      </c>
      <c r="U29" s="67">
        <f t="shared" si="18"/>
        <v>13.9</v>
      </c>
      <c r="V29" s="78">
        <f t="shared" si="2"/>
        <v>68</v>
      </c>
      <c r="W29" s="78">
        <f t="shared" si="3"/>
        <v>740.7912415449058</v>
      </c>
      <c r="X29" s="79"/>
      <c r="Y29" s="78">
        <f t="shared" si="4"/>
        <v>740.7912415449058</v>
      </c>
    </row>
    <row r="30" spans="1:25" ht="15.75" customHeight="1">
      <c r="A30" s="61">
        <f t="shared" si="5"/>
        <v>13</v>
      </c>
      <c r="B30" s="67">
        <f t="shared" si="6"/>
        <v>0</v>
      </c>
      <c r="C30" s="67">
        <f t="shared" si="7"/>
        <v>0</v>
      </c>
      <c r="D30" s="67">
        <f t="shared" si="8"/>
        <v>0</v>
      </c>
      <c r="E30" s="67">
        <f t="shared" si="9"/>
        <v>0</v>
      </c>
      <c r="F30" s="67">
        <f t="shared" si="19"/>
        <v>0</v>
      </c>
      <c r="G30" s="67">
        <f t="shared" si="10"/>
        <v>0</v>
      </c>
      <c r="H30" s="89">
        <f t="shared" si="11"/>
        <v>1.2931877790833825E-14</v>
      </c>
      <c r="I30" s="89">
        <f t="shared" si="0"/>
        <v>0</v>
      </c>
      <c r="J30" s="67">
        <f t="shared" si="12"/>
        <v>1.2931877790833825E-14</v>
      </c>
      <c r="K30" s="60"/>
      <c r="L30" s="67">
        <f t="shared" si="13"/>
        <v>1.2931877790833825E-14</v>
      </c>
      <c r="M30" s="60"/>
      <c r="N30" s="77"/>
      <c r="O30" s="67"/>
      <c r="P30" s="67"/>
      <c r="Q30" s="67"/>
      <c r="R30" s="67"/>
      <c r="S30" s="67"/>
      <c r="T30" s="67"/>
      <c r="U30" s="67"/>
      <c r="V30" s="67"/>
      <c r="W30" s="67"/>
      <c r="X30" s="60"/>
      <c r="Y30" s="67"/>
    </row>
    <row r="31" spans="1:25" ht="15.75" customHeight="1">
      <c r="A31" s="61">
        <f t="shared" si="5"/>
        <v>14</v>
      </c>
      <c r="B31" s="67">
        <f t="shared" si="6"/>
        <v>0</v>
      </c>
      <c r="C31" s="67">
        <f t="shared" si="7"/>
        <v>0</v>
      </c>
      <c r="D31" s="67">
        <f t="shared" si="8"/>
        <v>0</v>
      </c>
      <c r="E31" s="67">
        <f t="shared" si="9"/>
        <v>0</v>
      </c>
      <c r="F31" s="67">
        <f t="shared" si="19"/>
        <v>0</v>
      </c>
      <c r="G31" s="67">
        <f t="shared" si="10"/>
        <v>0</v>
      </c>
      <c r="H31" s="89">
        <f t="shared" si="11"/>
        <v>0</v>
      </c>
      <c r="I31" s="89">
        <f t="shared" si="0"/>
        <v>0</v>
      </c>
      <c r="J31" s="67">
        <f t="shared" si="12"/>
        <v>0</v>
      </c>
      <c r="K31" s="60"/>
      <c r="L31" s="67">
        <f t="shared" si="13"/>
        <v>0</v>
      </c>
      <c r="M31" s="60"/>
      <c r="N31" s="77"/>
      <c r="O31" s="67"/>
      <c r="P31" s="67"/>
      <c r="Q31" s="67"/>
      <c r="R31" s="67"/>
      <c r="S31" s="67"/>
      <c r="T31" s="67"/>
      <c r="U31" s="67"/>
      <c r="V31" s="67"/>
      <c r="W31" s="67"/>
      <c r="X31" s="60"/>
      <c r="Y31" s="67"/>
    </row>
    <row r="32" spans="1:25" ht="15.75" customHeight="1">
      <c r="A32" s="61">
        <f t="shared" si="5"/>
        <v>15</v>
      </c>
      <c r="B32" s="67">
        <f t="shared" si="6"/>
        <v>0</v>
      </c>
      <c r="C32" s="67">
        <f t="shared" si="7"/>
        <v>0</v>
      </c>
      <c r="D32" s="67">
        <f t="shared" si="8"/>
        <v>0</v>
      </c>
      <c r="E32" s="67">
        <f t="shared" si="9"/>
        <v>0</v>
      </c>
      <c r="F32" s="67">
        <f t="shared" si="19"/>
        <v>0</v>
      </c>
      <c r="G32" s="67">
        <f t="shared" si="10"/>
        <v>0</v>
      </c>
      <c r="H32" s="89">
        <f t="shared" si="11"/>
        <v>0</v>
      </c>
      <c r="I32" s="89">
        <f t="shared" si="0"/>
        <v>0</v>
      </c>
      <c r="J32" s="67">
        <f t="shared" si="12"/>
        <v>0</v>
      </c>
      <c r="K32" s="60"/>
      <c r="L32" s="67">
        <f t="shared" si="13"/>
        <v>0</v>
      </c>
      <c r="M32" s="60"/>
      <c r="N32" s="77"/>
      <c r="O32" s="67"/>
      <c r="P32" s="67"/>
      <c r="Q32" s="67"/>
      <c r="R32" s="67"/>
      <c r="S32" s="67"/>
      <c r="T32" s="67"/>
      <c r="U32" s="67"/>
      <c r="V32" s="67"/>
      <c r="W32" s="67"/>
      <c r="X32" s="60"/>
      <c r="Y32" s="67"/>
    </row>
    <row r="33" spans="1:25" ht="15.75" customHeight="1">
      <c r="A33" s="61">
        <f t="shared" si="5"/>
        <v>16</v>
      </c>
      <c r="B33" s="67">
        <f t="shared" si="6"/>
        <v>0</v>
      </c>
      <c r="C33" s="67">
        <f t="shared" si="7"/>
        <v>0</v>
      </c>
      <c r="D33" s="67">
        <f t="shared" si="8"/>
        <v>0</v>
      </c>
      <c r="E33" s="67">
        <f t="shared" si="9"/>
        <v>0</v>
      </c>
      <c r="F33" s="67">
        <f t="shared" si="19"/>
        <v>0</v>
      </c>
      <c r="G33" s="67">
        <f t="shared" si="10"/>
        <v>0</v>
      </c>
      <c r="H33" s="89">
        <f t="shared" si="11"/>
        <v>0</v>
      </c>
      <c r="I33" s="89">
        <f t="shared" si="0"/>
        <v>0</v>
      </c>
      <c r="J33" s="67">
        <f t="shared" si="12"/>
        <v>0</v>
      </c>
      <c r="K33" s="60"/>
      <c r="L33" s="67">
        <f t="shared" si="13"/>
        <v>0</v>
      </c>
      <c r="M33" s="60"/>
      <c r="N33" s="77"/>
      <c r="O33" s="67"/>
      <c r="P33" s="67"/>
      <c r="Q33" s="67"/>
      <c r="R33" s="67"/>
      <c r="S33" s="67"/>
      <c r="T33" s="67"/>
      <c r="U33" s="67"/>
      <c r="V33" s="67"/>
      <c r="W33" s="67"/>
      <c r="X33" s="60"/>
      <c r="Y33" s="67"/>
    </row>
    <row r="34" spans="1:25" ht="15.75" customHeight="1">
      <c r="A34" s="61">
        <f t="shared" si="5"/>
        <v>17</v>
      </c>
      <c r="B34" s="67">
        <f t="shared" si="6"/>
        <v>0</v>
      </c>
      <c r="C34" s="67">
        <f t="shared" si="7"/>
        <v>0</v>
      </c>
      <c r="D34" s="67">
        <f t="shared" si="8"/>
        <v>0</v>
      </c>
      <c r="E34" s="67">
        <f t="shared" si="9"/>
        <v>0</v>
      </c>
      <c r="F34" s="67">
        <f t="shared" si="19"/>
        <v>0</v>
      </c>
      <c r="G34" s="67">
        <f t="shared" si="10"/>
        <v>0</v>
      </c>
      <c r="H34" s="89">
        <f t="shared" si="11"/>
        <v>0</v>
      </c>
      <c r="I34" s="89">
        <f t="shared" si="0"/>
        <v>0</v>
      </c>
      <c r="J34" s="67">
        <f t="shared" si="12"/>
        <v>0</v>
      </c>
      <c r="K34" s="60"/>
      <c r="L34" s="67">
        <f t="shared" si="13"/>
        <v>0</v>
      </c>
      <c r="M34" s="60"/>
      <c r="N34" s="77"/>
      <c r="O34" s="67"/>
      <c r="P34" s="67"/>
      <c r="Q34" s="67"/>
      <c r="R34" s="67"/>
      <c r="S34" s="67"/>
      <c r="T34" s="67"/>
      <c r="U34" s="67"/>
      <c r="V34" s="67"/>
      <c r="W34" s="67"/>
      <c r="X34" s="60"/>
      <c r="Y34" s="67"/>
    </row>
    <row r="35" spans="1:25" ht="15.75" customHeight="1">
      <c r="A35" s="61">
        <f t="shared" si="5"/>
        <v>18</v>
      </c>
      <c r="B35" s="67">
        <f t="shared" si="6"/>
        <v>0</v>
      </c>
      <c r="C35" s="67">
        <f t="shared" si="7"/>
        <v>0</v>
      </c>
      <c r="D35" s="67">
        <f t="shared" si="8"/>
        <v>0</v>
      </c>
      <c r="E35" s="67">
        <f t="shared" si="9"/>
        <v>0</v>
      </c>
      <c r="F35" s="67">
        <f t="shared" si="19"/>
        <v>0</v>
      </c>
      <c r="G35" s="67">
        <f t="shared" si="10"/>
        <v>0</v>
      </c>
      <c r="H35" s="89">
        <f t="shared" si="11"/>
        <v>0</v>
      </c>
      <c r="I35" s="89">
        <f t="shared" si="0"/>
        <v>0</v>
      </c>
      <c r="J35" s="67">
        <f t="shared" si="12"/>
        <v>0</v>
      </c>
      <c r="K35" s="60"/>
      <c r="L35" s="67">
        <f t="shared" si="13"/>
        <v>0</v>
      </c>
      <c r="M35" s="60"/>
      <c r="N35" s="77"/>
      <c r="O35" s="67"/>
      <c r="P35" s="67"/>
      <c r="Q35" s="67"/>
      <c r="R35" s="67"/>
      <c r="S35" s="67"/>
      <c r="T35" s="67"/>
      <c r="U35" s="67"/>
      <c r="V35" s="67"/>
      <c r="W35" s="67"/>
      <c r="X35" s="60"/>
      <c r="Y35" s="67"/>
    </row>
    <row r="36" spans="1:25" ht="15.75" customHeight="1">
      <c r="A36" s="61">
        <f t="shared" si="5"/>
        <v>19</v>
      </c>
      <c r="B36" s="67">
        <f t="shared" si="6"/>
        <v>0</v>
      </c>
      <c r="C36" s="67">
        <f t="shared" si="7"/>
        <v>0</v>
      </c>
      <c r="D36" s="67">
        <f t="shared" si="8"/>
        <v>0</v>
      </c>
      <c r="E36" s="67">
        <f t="shared" si="9"/>
        <v>0</v>
      </c>
      <c r="F36" s="67">
        <f t="shared" si="19"/>
        <v>0</v>
      </c>
      <c r="G36" s="67">
        <f t="shared" si="10"/>
        <v>0</v>
      </c>
      <c r="H36" s="89">
        <f t="shared" si="11"/>
        <v>0</v>
      </c>
      <c r="I36" s="89">
        <f t="shared" si="0"/>
        <v>0</v>
      </c>
      <c r="J36" s="67">
        <f t="shared" si="12"/>
        <v>0</v>
      </c>
      <c r="K36" s="60"/>
      <c r="L36" s="67">
        <f t="shared" si="13"/>
        <v>0</v>
      </c>
      <c r="M36" s="60"/>
      <c r="N36" s="77"/>
      <c r="O36" s="67"/>
      <c r="P36" s="67"/>
      <c r="Q36" s="67"/>
      <c r="R36" s="67"/>
      <c r="S36" s="67"/>
      <c r="T36" s="67"/>
      <c r="U36" s="67"/>
      <c r="V36" s="67"/>
      <c r="W36" s="67"/>
      <c r="X36" s="60"/>
      <c r="Y36" s="67"/>
    </row>
    <row r="37" spans="1:25" ht="15.75" customHeight="1">
      <c r="A37" s="61">
        <f t="shared" si="5"/>
        <v>20</v>
      </c>
      <c r="B37" s="67">
        <f t="shared" si="6"/>
        <v>0</v>
      </c>
      <c r="C37" s="67">
        <f t="shared" si="7"/>
        <v>0</v>
      </c>
      <c r="D37" s="67">
        <f t="shared" si="8"/>
        <v>0</v>
      </c>
      <c r="E37" s="67">
        <f t="shared" si="9"/>
        <v>0</v>
      </c>
      <c r="F37" s="67">
        <f t="shared" si="19"/>
        <v>0</v>
      </c>
      <c r="G37" s="67">
        <f t="shared" si="10"/>
        <v>0</v>
      </c>
      <c r="H37" s="89">
        <f t="shared" si="11"/>
        <v>0</v>
      </c>
      <c r="I37" s="89">
        <f t="shared" si="0"/>
        <v>0</v>
      </c>
      <c r="J37" s="67">
        <f t="shared" si="12"/>
        <v>0</v>
      </c>
      <c r="K37" s="60"/>
      <c r="L37" s="67">
        <f t="shared" si="13"/>
        <v>0</v>
      </c>
      <c r="M37" s="60"/>
      <c r="N37" s="77"/>
      <c r="O37" s="67"/>
      <c r="P37" s="67"/>
      <c r="Q37" s="67"/>
      <c r="R37" s="67"/>
      <c r="S37" s="67"/>
      <c r="T37" s="67"/>
      <c r="U37" s="67"/>
      <c r="V37" s="67"/>
      <c r="W37" s="67"/>
      <c r="X37" s="60"/>
      <c r="Y37" s="67"/>
    </row>
    <row r="38" spans="1:25" ht="15.75" customHeight="1">
      <c r="A38" s="61">
        <f t="shared" si="5"/>
        <v>21</v>
      </c>
      <c r="B38" s="67">
        <f t="shared" si="6"/>
        <v>0</v>
      </c>
      <c r="C38" s="67">
        <f t="shared" si="7"/>
        <v>0</v>
      </c>
      <c r="D38" s="67">
        <f t="shared" si="8"/>
        <v>0</v>
      </c>
      <c r="E38" s="67">
        <f t="shared" si="9"/>
        <v>0</v>
      </c>
      <c r="F38" s="67">
        <f t="shared" si="19"/>
        <v>0</v>
      </c>
      <c r="G38" s="67">
        <f t="shared" si="10"/>
        <v>0</v>
      </c>
      <c r="H38" s="89">
        <f t="shared" si="11"/>
        <v>0</v>
      </c>
      <c r="I38" s="89">
        <f t="shared" si="0"/>
        <v>0</v>
      </c>
      <c r="J38" s="67">
        <f t="shared" si="12"/>
        <v>0</v>
      </c>
      <c r="K38" s="60"/>
      <c r="L38" s="67">
        <f t="shared" si="13"/>
        <v>0</v>
      </c>
      <c r="M38" s="60"/>
      <c r="N38" s="77"/>
      <c r="O38" s="67"/>
      <c r="P38" s="67"/>
      <c r="Q38" s="67"/>
      <c r="R38" s="67"/>
      <c r="S38" s="67"/>
      <c r="T38" s="67"/>
      <c r="U38" s="67"/>
      <c r="V38" s="67"/>
      <c r="W38" s="67"/>
      <c r="X38" s="60"/>
      <c r="Y38" s="67"/>
    </row>
    <row r="39" spans="1:25" ht="15.75" customHeight="1">
      <c r="A39" s="61">
        <f t="shared" si="5"/>
        <v>22</v>
      </c>
      <c r="B39" s="67">
        <f t="shared" si="6"/>
        <v>0</v>
      </c>
      <c r="C39" s="67">
        <f t="shared" si="7"/>
        <v>0</v>
      </c>
      <c r="D39" s="67">
        <f t="shared" si="8"/>
        <v>0</v>
      </c>
      <c r="E39" s="67">
        <f t="shared" si="9"/>
        <v>0</v>
      </c>
      <c r="F39" s="67">
        <f t="shared" si="19"/>
        <v>0</v>
      </c>
      <c r="G39" s="67">
        <f t="shared" si="10"/>
        <v>0</v>
      </c>
      <c r="H39" s="89">
        <f t="shared" si="11"/>
        <v>0</v>
      </c>
      <c r="I39" s="89">
        <f t="shared" si="0"/>
        <v>0</v>
      </c>
      <c r="J39" s="67">
        <f t="shared" si="12"/>
        <v>0</v>
      </c>
      <c r="K39" s="60"/>
      <c r="L39" s="67">
        <f t="shared" si="13"/>
        <v>0</v>
      </c>
      <c r="M39" s="60"/>
      <c r="N39" s="77"/>
      <c r="O39" s="67"/>
      <c r="P39" s="67"/>
      <c r="Q39" s="67"/>
      <c r="R39" s="67"/>
      <c r="S39" s="67"/>
      <c r="T39" s="67"/>
      <c r="U39" s="67"/>
      <c r="V39" s="67"/>
      <c r="W39" s="67"/>
      <c r="X39" s="60"/>
      <c r="Y39" s="67"/>
    </row>
    <row r="40" spans="1:25" ht="15.75" customHeight="1">
      <c r="A40" s="61">
        <f t="shared" si="5"/>
        <v>23</v>
      </c>
      <c r="B40" s="67">
        <f t="shared" si="6"/>
        <v>0</v>
      </c>
      <c r="C40" s="67">
        <f t="shared" si="7"/>
        <v>0</v>
      </c>
      <c r="D40" s="67">
        <f t="shared" si="8"/>
        <v>0</v>
      </c>
      <c r="E40" s="67">
        <f t="shared" si="9"/>
        <v>0</v>
      </c>
      <c r="F40" s="67">
        <f t="shared" si="19"/>
        <v>0</v>
      </c>
      <c r="G40" s="67">
        <f t="shared" si="10"/>
        <v>0</v>
      </c>
      <c r="H40" s="89">
        <f t="shared" si="11"/>
        <v>0</v>
      </c>
      <c r="I40" s="89">
        <f t="shared" si="0"/>
        <v>0</v>
      </c>
      <c r="J40" s="67">
        <f t="shared" si="12"/>
        <v>0</v>
      </c>
      <c r="K40" s="60"/>
      <c r="L40" s="67">
        <f t="shared" si="13"/>
        <v>0</v>
      </c>
      <c r="M40" s="60"/>
      <c r="N40" s="77"/>
      <c r="O40" s="67"/>
      <c r="P40" s="67"/>
      <c r="Q40" s="67"/>
      <c r="R40" s="67"/>
      <c r="S40" s="67"/>
      <c r="T40" s="67"/>
      <c r="U40" s="67"/>
      <c r="V40" s="67"/>
      <c r="W40" s="67"/>
      <c r="X40" s="60"/>
      <c r="Y40" s="67"/>
    </row>
    <row r="41" spans="1:25" ht="15.75" customHeight="1">
      <c r="A41" s="61">
        <f t="shared" si="5"/>
        <v>24</v>
      </c>
      <c r="B41" s="67">
        <f t="shared" si="6"/>
        <v>0</v>
      </c>
      <c r="C41" s="67">
        <f t="shared" si="7"/>
        <v>0</v>
      </c>
      <c r="D41" s="67">
        <f t="shared" si="8"/>
        <v>0</v>
      </c>
      <c r="E41" s="67">
        <f t="shared" si="9"/>
        <v>0</v>
      </c>
      <c r="F41" s="67">
        <f t="shared" si="19"/>
        <v>0</v>
      </c>
      <c r="G41" s="67">
        <f t="shared" si="10"/>
        <v>0</v>
      </c>
      <c r="H41" s="89">
        <f t="shared" si="11"/>
        <v>0</v>
      </c>
      <c r="I41" s="89">
        <f t="shared" si="0"/>
        <v>0</v>
      </c>
      <c r="J41" s="67">
        <f t="shared" si="12"/>
        <v>0</v>
      </c>
      <c r="K41" s="60"/>
      <c r="L41" s="67">
        <f t="shared" si="13"/>
        <v>0</v>
      </c>
      <c r="M41" s="60"/>
      <c r="N41" s="77"/>
      <c r="O41" s="67"/>
      <c r="P41" s="67"/>
      <c r="Q41" s="67"/>
      <c r="R41" s="67"/>
      <c r="S41" s="67"/>
      <c r="T41" s="67"/>
      <c r="U41" s="67"/>
      <c r="V41" s="67"/>
      <c r="W41" s="67"/>
      <c r="X41" s="60"/>
      <c r="Y41" s="67"/>
    </row>
    <row r="42" spans="1:25" ht="15.75" customHeight="1">
      <c r="A42" s="61">
        <f t="shared" si="5"/>
        <v>25</v>
      </c>
      <c r="B42" s="67">
        <f t="shared" si="6"/>
        <v>0</v>
      </c>
      <c r="C42" s="67">
        <f t="shared" si="7"/>
        <v>0</v>
      </c>
      <c r="D42" s="67">
        <f t="shared" si="8"/>
        <v>0</v>
      </c>
      <c r="E42" s="67">
        <f t="shared" si="9"/>
        <v>0</v>
      </c>
      <c r="F42" s="67">
        <f t="shared" si="19"/>
        <v>0</v>
      </c>
      <c r="G42" s="67">
        <f t="shared" si="10"/>
        <v>0</v>
      </c>
      <c r="H42" s="89">
        <f t="shared" si="11"/>
        <v>0</v>
      </c>
      <c r="I42" s="89">
        <f t="shared" si="0"/>
        <v>0</v>
      </c>
      <c r="J42" s="67">
        <f t="shared" si="12"/>
        <v>0</v>
      </c>
      <c r="K42" s="60"/>
      <c r="L42" s="67">
        <f t="shared" si="13"/>
        <v>0</v>
      </c>
      <c r="M42" s="60"/>
      <c r="N42" s="77"/>
      <c r="O42" s="67"/>
      <c r="P42" s="67"/>
      <c r="Q42" s="67"/>
      <c r="R42" s="67"/>
      <c r="S42" s="67"/>
      <c r="T42" s="67"/>
      <c r="U42" s="67"/>
      <c r="V42" s="67"/>
      <c r="W42" s="67"/>
      <c r="X42" s="60"/>
      <c r="Y42" s="67"/>
    </row>
    <row r="43" spans="1:25" ht="15.75" customHeight="1">
      <c r="A43" s="61">
        <f t="shared" si="5"/>
        <v>26</v>
      </c>
      <c r="B43" s="67">
        <f t="shared" si="6"/>
        <v>0</v>
      </c>
      <c r="C43" s="67">
        <f t="shared" si="7"/>
        <v>0</v>
      </c>
      <c r="D43" s="67">
        <f t="shared" si="8"/>
        <v>0</v>
      </c>
      <c r="E43" s="67">
        <f t="shared" si="9"/>
        <v>0</v>
      </c>
      <c r="F43" s="67">
        <f t="shared" si="19"/>
        <v>0</v>
      </c>
      <c r="G43" s="67">
        <f t="shared" si="10"/>
        <v>0</v>
      </c>
      <c r="H43" s="89">
        <f t="shared" si="11"/>
        <v>0</v>
      </c>
      <c r="I43" s="89">
        <f t="shared" si="0"/>
        <v>0</v>
      </c>
      <c r="J43" s="67">
        <f t="shared" si="12"/>
        <v>0</v>
      </c>
      <c r="K43" s="60"/>
      <c r="L43" s="67">
        <f t="shared" si="13"/>
        <v>0</v>
      </c>
      <c r="M43" s="60"/>
      <c r="N43" s="77"/>
      <c r="O43" s="67"/>
      <c r="P43" s="67"/>
      <c r="Q43" s="67"/>
      <c r="R43" s="67"/>
      <c r="S43" s="67"/>
      <c r="T43" s="67"/>
      <c r="U43" s="67"/>
      <c r="V43" s="67"/>
      <c r="W43" s="67"/>
      <c r="X43" s="60"/>
      <c r="Y43" s="67"/>
    </row>
    <row r="44" spans="1:25" ht="15.75" customHeight="1">
      <c r="A44" s="61">
        <f t="shared" si="5"/>
        <v>27</v>
      </c>
      <c r="B44" s="67">
        <f t="shared" si="6"/>
        <v>0</v>
      </c>
      <c r="C44" s="67">
        <f t="shared" si="7"/>
        <v>0</v>
      </c>
      <c r="D44" s="67">
        <f t="shared" si="8"/>
        <v>0</v>
      </c>
      <c r="E44" s="67">
        <f t="shared" si="9"/>
        <v>0</v>
      </c>
      <c r="F44" s="67">
        <f t="shared" si="19"/>
        <v>0</v>
      </c>
      <c r="G44" s="67">
        <f t="shared" si="10"/>
        <v>0</v>
      </c>
      <c r="H44" s="89">
        <f t="shared" si="11"/>
        <v>0</v>
      </c>
      <c r="I44" s="89">
        <f t="shared" si="0"/>
        <v>0</v>
      </c>
      <c r="J44" s="67">
        <f t="shared" si="12"/>
        <v>0</v>
      </c>
      <c r="K44" s="60"/>
      <c r="L44" s="67">
        <f t="shared" si="13"/>
        <v>0</v>
      </c>
      <c r="M44" s="60"/>
      <c r="N44" s="77"/>
      <c r="O44" s="67"/>
      <c r="P44" s="67"/>
      <c r="Q44" s="67"/>
      <c r="R44" s="67"/>
      <c r="S44" s="67"/>
      <c r="T44" s="67"/>
      <c r="U44" s="67"/>
      <c r="V44" s="67"/>
      <c r="W44" s="67"/>
      <c r="X44" s="60"/>
      <c r="Y44" s="67"/>
    </row>
    <row r="45" spans="1:25" ht="15.75" customHeight="1">
      <c r="A45" s="61">
        <f t="shared" si="5"/>
        <v>28</v>
      </c>
      <c r="B45" s="67">
        <f t="shared" si="6"/>
        <v>0</v>
      </c>
      <c r="C45" s="67">
        <f t="shared" si="7"/>
        <v>0</v>
      </c>
      <c r="D45" s="67">
        <f t="shared" si="8"/>
        <v>0</v>
      </c>
      <c r="E45" s="67">
        <f t="shared" si="9"/>
        <v>0</v>
      </c>
      <c r="F45" s="67">
        <f t="shared" si="19"/>
        <v>0</v>
      </c>
      <c r="G45" s="67">
        <f t="shared" si="10"/>
        <v>0</v>
      </c>
      <c r="H45" s="89">
        <f t="shared" si="11"/>
        <v>0</v>
      </c>
      <c r="I45" s="89">
        <f t="shared" si="0"/>
        <v>0</v>
      </c>
      <c r="J45" s="67">
        <f t="shared" si="12"/>
        <v>0</v>
      </c>
      <c r="K45" s="60"/>
      <c r="L45" s="67">
        <f t="shared" si="13"/>
        <v>0</v>
      </c>
      <c r="M45" s="60"/>
      <c r="N45" s="77"/>
      <c r="O45" s="67"/>
      <c r="P45" s="67"/>
      <c r="Q45" s="67"/>
      <c r="R45" s="67"/>
      <c r="S45" s="67"/>
      <c r="T45" s="67"/>
      <c r="U45" s="67"/>
      <c r="V45" s="67"/>
      <c r="W45" s="67"/>
      <c r="X45" s="60"/>
      <c r="Y45" s="67"/>
    </row>
    <row r="46" spans="1:25" ht="15.75" customHeight="1">
      <c r="A46" s="61">
        <f t="shared" si="5"/>
        <v>29</v>
      </c>
      <c r="B46" s="67">
        <f t="shared" si="6"/>
        <v>0</v>
      </c>
      <c r="C46" s="67">
        <f t="shared" si="7"/>
        <v>0</v>
      </c>
      <c r="D46" s="67">
        <f t="shared" si="8"/>
        <v>0</v>
      </c>
      <c r="E46" s="67">
        <f t="shared" si="9"/>
        <v>0</v>
      </c>
      <c r="F46" s="67">
        <f t="shared" si="19"/>
        <v>0</v>
      </c>
      <c r="G46" s="67">
        <f t="shared" si="10"/>
        <v>0</v>
      </c>
      <c r="H46" s="89">
        <f t="shared" si="11"/>
        <v>0</v>
      </c>
      <c r="I46" s="89">
        <f t="shared" si="0"/>
        <v>0</v>
      </c>
      <c r="J46" s="67">
        <f t="shared" si="12"/>
        <v>0</v>
      </c>
      <c r="K46" s="60"/>
      <c r="L46" s="67">
        <f t="shared" si="13"/>
        <v>0</v>
      </c>
      <c r="M46" s="60"/>
      <c r="N46" s="77"/>
      <c r="O46" s="67"/>
      <c r="P46" s="67"/>
      <c r="Q46" s="67"/>
      <c r="R46" s="67"/>
      <c r="S46" s="67"/>
      <c r="T46" s="67"/>
      <c r="U46" s="67"/>
      <c r="V46" s="67"/>
      <c r="W46" s="67"/>
      <c r="X46" s="60"/>
      <c r="Y46" s="67"/>
    </row>
    <row r="47" spans="1:25" ht="15.75" customHeight="1">
      <c r="A47" s="61">
        <f t="shared" si="5"/>
        <v>30</v>
      </c>
      <c r="B47" s="67">
        <f t="shared" si="6"/>
        <v>0</v>
      </c>
      <c r="C47" s="67">
        <f t="shared" si="7"/>
        <v>0</v>
      </c>
      <c r="D47" s="67">
        <f t="shared" si="8"/>
        <v>0</v>
      </c>
      <c r="E47" s="67">
        <f t="shared" si="9"/>
        <v>0</v>
      </c>
      <c r="F47" s="67">
        <f t="shared" si="19"/>
        <v>0</v>
      </c>
      <c r="G47" s="67">
        <f t="shared" si="10"/>
        <v>0</v>
      </c>
      <c r="H47" s="89">
        <f t="shared" si="11"/>
        <v>0</v>
      </c>
      <c r="I47" s="89">
        <f t="shared" si="0"/>
        <v>0</v>
      </c>
      <c r="J47" s="67">
        <f t="shared" si="12"/>
        <v>0</v>
      </c>
      <c r="K47" s="60"/>
      <c r="L47" s="67">
        <f t="shared" si="13"/>
        <v>0</v>
      </c>
      <c r="M47" s="60"/>
      <c r="N47" s="77"/>
      <c r="O47" s="67"/>
      <c r="P47" s="67"/>
      <c r="Q47" s="67"/>
      <c r="R47" s="67"/>
      <c r="S47" s="67"/>
      <c r="T47" s="67"/>
      <c r="U47" s="67"/>
      <c r="V47" s="67"/>
      <c r="W47" s="67"/>
      <c r="X47" s="60"/>
      <c r="Y47" s="67"/>
    </row>
    <row r="48" spans="1:25" ht="15.75" customHeight="1">
      <c r="A48" s="61">
        <f t="shared" si="5"/>
        <v>31</v>
      </c>
      <c r="B48" s="67">
        <f t="shared" si="6"/>
        <v>0</v>
      </c>
      <c r="C48" s="67">
        <f t="shared" si="7"/>
        <v>0</v>
      </c>
      <c r="D48" s="67">
        <f t="shared" si="8"/>
        <v>0</v>
      </c>
      <c r="E48" s="67">
        <f t="shared" si="9"/>
        <v>0</v>
      </c>
      <c r="F48" s="67">
        <f t="shared" si="19"/>
        <v>0</v>
      </c>
      <c r="G48" s="67">
        <f t="shared" si="10"/>
        <v>0</v>
      </c>
      <c r="H48" s="89">
        <f t="shared" si="11"/>
        <v>0</v>
      </c>
      <c r="I48" s="89">
        <f t="shared" si="0"/>
        <v>0</v>
      </c>
      <c r="J48" s="67">
        <f t="shared" si="12"/>
        <v>0</v>
      </c>
      <c r="K48" s="60"/>
      <c r="L48" s="67">
        <f t="shared" si="13"/>
        <v>0</v>
      </c>
      <c r="M48" s="60"/>
      <c r="N48" s="77"/>
      <c r="O48" s="67"/>
      <c r="P48" s="67"/>
      <c r="Q48" s="67"/>
      <c r="R48" s="67"/>
      <c r="S48" s="67"/>
      <c r="T48" s="67"/>
      <c r="U48" s="67"/>
      <c r="V48" s="67"/>
      <c r="W48" s="67"/>
      <c r="X48" s="60"/>
      <c r="Y48" s="67"/>
    </row>
    <row r="49" spans="1:25" ht="15.75" customHeight="1">
      <c r="A49" s="61">
        <f t="shared" si="5"/>
        <v>32</v>
      </c>
      <c r="B49" s="67">
        <f t="shared" si="6"/>
        <v>0</v>
      </c>
      <c r="C49" s="67">
        <f t="shared" si="7"/>
        <v>0</v>
      </c>
      <c r="D49" s="67">
        <f t="shared" si="8"/>
        <v>0</v>
      </c>
      <c r="E49" s="67">
        <f t="shared" si="9"/>
        <v>0</v>
      </c>
      <c r="F49" s="67">
        <f t="shared" si="19"/>
        <v>0</v>
      </c>
      <c r="G49" s="67">
        <f t="shared" si="10"/>
        <v>0</v>
      </c>
      <c r="H49" s="89">
        <f t="shared" si="11"/>
        <v>0</v>
      </c>
      <c r="I49" s="89">
        <f t="shared" si="0"/>
        <v>0</v>
      </c>
      <c r="J49" s="67">
        <f t="shared" si="12"/>
        <v>0</v>
      </c>
      <c r="K49" s="60"/>
      <c r="L49" s="67">
        <f t="shared" si="13"/>
        <v>0</v>
      </c>
      <c r="M49" s="60"/>
      <c r="N49" s="77"/>
      <c r="O49" s="67"/>
      <c r="P49" s="67"/>
      <c r="Q49" s="67"/>
      <c r="R49" s="67"/>
      <c r="S49" s="67"/>
      <c r="T49" s="67"/>
      <c r="U49" s="67"/>
      <c r="V49" s="67"/>
      <c r="W49" s="67"/>
      <c r="X49" s="60"/>
      <c r="Y49" s="67"/>
    </row>
    <row r="50" spans="1:25" ht="15.75" customHeight="1">
      <c r="A50" s="61">
        <f t="shared" si="5"/>
        <v>33</v>
      </c>
      <c r="B50" s="67">
        <f t="shared" si="6"/>
        <v>0</v>
      </c>
      <c r="C50" s="67">
        <f t="shared" si="7"/>
        <v>0</v>
      </c>
      <c r="D50" s="67">
        <f t="shared" si="8"/>
        <v>0</v>
      </c>
      <c r="E50" s="67">
        <f t="shared" si="9"/>
        <v>0</v>
      </c>
      <c r="F50" s="67">
        <f t="shared" si="19"/>
        <v>0</v>
      </c>
      <c r="G50" s="67">
        <f t="shared" si="10"/>
        <v>0</v>
      </c>
      <c r="H50" s="89">
        <f t="shared" si="11"/>
        <v>0</v>
      </c>
      <c r="I50" s="89">
        <f t="shared" si="0"/>
        <v>0</v>
      </c>
      <c r="J50" s="67">
        <f t="shared" si="12"/>
        <v>0</v>
      </c>
      <c r="K50" s="60"/>
      <c r="L50" s="67">
        <f t="shared" si="13"/>
        <v>0</v>
      </c>
      <c r="M50" s="60"/>
      <c r="N50" s="77"/>
      <c r="O50" s="67"/>
      <c r="P50" s="67"/>
      <c r="Q50" s="67"/>
      <c r="R50" s="67"/>
      <c r="S50" s="67"/>
      <c r="T50" s="67"/>
      <c r="U50" s="67"/>
      <c r="V50" s="67"/>
      <c r="W50" s="67"/>
      <c r="X50" s="60"/>
      <c r="Y50" s="67"/>
    </row>
    <row r="51" spans="1:25" ht="15.75" customHeight="1">
      <c r="A51" s="61">
        <f t="shared" si="5"/>
        <v>34</v>
      </c>
      <c r="B51" s="67">
        <f t="shared" si="6"/>
        <v>0</v>
      </c>
      <c r="C51" s="67">
        <f t="shared" si="7"/>
        <v>0</v>
      </c>
      <c r="D51" s="67">
        <f t="shared" si="8"/>
        <v>0</v>
      </c>
      <c r="E51" s="67">
        <f t="shared" si="9"/>
        <v>0</v>
      </c>
      <c r="F51" s="67">
        <f t="shared" si="19"/>
        <v>0</v>
      </c>
      <c r="G51" s="67">
        <f t="shared" si="10"/>
        <v>0</v>
      </c>
      <c r="H51" s="89">
        <f t="shared" si="11"/>
        <v>0</v>
      </c>
      <c r="I51" s="89">
        <f t="shared" si="0"/>
        <v>0</v>
      </c>
      <c r="J51" s="67">
        <f t="shared" si="12"/>
        <v>0</v>
      </c>
      <c r="K51" s="60"/>
      <c r="L51" s="67">
        <f t="shared" si="13"/>
        <v>0</v>
      </c>
      <c r="M51" s="60"/>
      <c r="N51" s="77"/>
      <c r="O51" s="67"/>
      <c r="P51" s="67"/>
      <c r="Q51" s="67"/>
      <c r="R51" s="67"/>
      <c r="S51" s="67"/>
      <c r="T51" s="67"/>
      <c r="U51" s="67"/>
      <c r="V51" s="67"/>
      <c r="W51" s="67"/>
      <c r="X51" s="60"/>
      <c r="Y51" s="67"/>
    </row>
    <row r="52" spans="1:25" ht="15.75" customHeight="1">
      <c r="A52" s="61">
        <f t="shared" si="5"/>
        <v>35</v>
      </c>
      <c r="B52" s="67">
        <f t="shared" si="6"/>
        <v>0</v>
      </c>
      <c r="C52" s="67">
        <f t="shared" si="7"/>
        <v>0</v>
      </c>
      <c r="D52" s="67">
        <f t="shared" si="8"/>
        <v>0</v>
      </c>
      <c r="E52" s="67">
        <f t="shared" si="9"/>
        <v>0</v>
      </c>
      <c r="F52" s="67">
        <f t="shared" si="19"/>
        <v>0</v>
      </c>
      <c r="G52" s="67">
        <f t="shared" si="10"/>
        <v>0</v>
      </c>
      <c r="H52" s="89">
        <f t="shared" si="11"/>
        <v>0</v>
      </c>
      <c r="I52" s="89">
        <f t="shared" si="0"/>
        <v>0</v>
      </c>
      <c r="J52" s="67">
        <f t="shared" si="12"/>
        <v>0</v>
      </c>
      <c r="K52" s="60"/>
      <c r="L52" s="67">
        <f t="shared" si="13"/>
        <v>0</v>
      </c>
      <c r="M52" s="60"/>
      <c r="N52" s="77"/>
      <c r="O52" s="67"/>
      <c r="P52" s="67"/>
      <c r="Q52" s="67"/>
      <c r="R52" s="67"/>
      <c r="S52" s="67"/>
      <c r="T52" s="67"/>
      <c r="U52" s="67"/>
      <c r="V52" s="67"/>
      <c r="W52" s="67"/>
      <c r="X52" s="60"/>
      <c r="Y52" s="67"/>
    </row>
    <row r="53" spans="1:25" ht="15.75" customHeight="1">
      <c r="A53" s="61">
        <f t="shared" si="5"/>
        <v>36</v>
      </c>
      <c r="B53" s="67">
        <f t="shared" si="6"/>
        <v>0</v>
      </c>
      <c r="C53" s="67">
        <f t="shared" si="7"/>
        <v>0</v>
      </c>
      <c r="D53" s="67">
        <f t="shared" si="8"/>
        <v>0</v>
      </c>
      <c r="E53" s="67">
        <f t="shared" si="9"/>
        <v>0</v>
      </c>
      <c r="F53" s="67">
        <f t="shared" si="19"/>
        <v>0</v>
      </c>
      <c r="G53" s="67">
        <f t="shared" si="10"/>
        <v>0</v>
      </c>
      <c r="H53" s="89">
        <f t="shared" si="11"/>
        <v>0</v>
      </c>
      <c r="I53" s="89">
        <f t="shared" si="0"/>
        <v>0</v>
      </c>
      <c r="J53" s="67">
        <f t="shared" si="12"/>
        <v>0</v>
      </c>
      <c r="K53" s="60"/>
      <c r="L53" s="67">
        <f t="shared" si="13"/>
        <v>0</v>
      </c>
      <c r="M53" s="60"/>
      <c r="N53" s="77"/>
      <c r="O53" s="67"/>
      <c r="P53" s="67"/>
      <c r="Q53" s="67"/>
      <c r="R53" s="67"/>
      <c r="S53" s="67"/>
      <c r="T53" s="67"/>
      <c r="U53" s="67"/>
      <c r="V53" s="67"/>
      <c r="W53" s="67"/>
      <c r="X53" s="60"/>
      <c r="Y53" s="67"/>
    </row>
    <row r="54" spans="1:25" ht="15.75" customHeight="1">
      <c r="A54" s="61">
        <f t="shared" si="5"/>
        <v>37</v>
      </c>
      <c r="B54" s="67">
        <f t="shared" si="6"/>
        <v>0</v>
      </c>
      <c r="C54" s="67">
        <f t="shared" si="7"/>
        <v>0</v>
      </c>
      <c r="D54" s="67">
        <f t="shared" si="8"/>
        <v>0</v>
      </c>
      <c r="E54" s="67">
        <f t="shared" si="9"/>
        <v>0</v>
      </c>
      <c r="F54" s="67">
        <f t="shared" si="19"/>
        <v>0</v>
      </c>
      <c r="G54" s="67">
        <f t="shared" si="10"/>
        <v>0</v>
      </c>
      <c r="H54" s="89">
        <f t="shared" si="11"/>
        <v>0</v>
      </c>
      <c r="I54" s="89">
        <f t="shared" si="0"/>
        <v>0</v>
      </c>
      <c r="J54" s="67">
        <f t="shared" si="12"/>
        <v>0</v>
      </c>
      <c r="K54" s="60"/>
      <c r="L54" s="67">
        <f t="shared" si="13"/>
        <v>0</v>
      </c>
      <c r="M54" s="60"/>
      <c r="N54" s="77"/>
      <c r="O54" s="67"/>
      <c r="P54" s="67"/>
      <c r="Q54" s="67"/>
      <c r="R54" s="67"/>
      <c r="S54" s="67"/>
      <c r="T54" s="67"/>
      <c r="U54" s="67"/>
      <c r="V54" s="67"/>
      <c r="W54" s="67"/>
      <c r="X54" s="60"/>
      <c r="Y54" s="67"/>
    </row>
    <row r="55" spans="1:25" ht="15.75" customHeight="1">
      <c r="A55" s="61">
        <f t="shared" si="5"/>
        <v>38</v>
      </c>
      <c r="B55" s="67">
        <f t="shared" si="6"/>
        <v>0</v>
      </c>
      <c r="C55" s="67">
        <f t="shared" si="7"/>
        <v>0</v>
      </c>
      <c r="D55" s="67">
        <f t="shared" si="8"/>
        <v>0</v>
      </c>
      <c r="E55" s="67">
        <f t="shared" si="9"/>
        <v>0</v>
      </c>
      <c r="F55" s="67">
        <f t="shared" si="19"/>
        <v>0</v>
      </c>
      <c r="G55" s="67">
        <f t="shared" si="10"/>
        <v>0</v>
      </c>
      <c r="H55" s="89">
        <f t="shared" si="11"/>
        <v>0</v>
      </c>
      <c r="I55" s="89">
        <f t="shared" si="0"/>
        <v>0</v>
      </c>
      <c r="J55" s="67">
        <f t="shared" si="12"/>
        <v>0</v>
      </c>
      <c r="K55" s="60"/>
      <c r="L55" s="67">
        <f t="shared" si="13"/>
        <v>0</v>
      </c>
      <c r="M55" s="60"/>
      <c r="N55" s="77"/>
      <c r="O55" s="67"/>
      <c r="P55" s="67"/>
      <c r="Q55" s="67"/>
      <c r="R55" s="67"/>
      <c r="S55" s="67"/>
      <c r="T55" s="67"/>
      <c r="U55" s="67"/>
      <c r="V55" s="67"/>
      <c r="W55" s="67"/>
      <c r="X55" s="60"/>
      <c r="Y55" s="67"/>
    </row>
    <row r="56" spans="1:25" ht="15.75" customHeight="1">
      <c r="A56" s="61">
        <f t="shared" si="5"/>
        <v>39</v>
      </c>
      <c r="B56" s="67">
        <f t="shared" si="6"/>
        <v>0</v>
      </c>
      <c r="C56" s="67">
        <f t="shared" si="7"/>
        <v>0</v>
      </c>
      <c r="D56" s="67">
        <f t="shared" si="8"/>
        <v>0</v>
      </c>
      <c r="E56" s="67">
        <f t="shared" si="9"/>
        <v>0</v>
      </c>
      <c r="F56" s="67">
        <f t="shared" si="19"/>
        <v>0</v>
      </c>
      <c r="G56" s="67">
        <f t="shared" si="10"/>
        <v>0</v>
      </c>
      <c r="H56" s="89">
        <f t="shared" si="11"/>
        <v>0</v>
      </c>
      <c r="I56" s="89">
        <f t="shared" si="0"/>
        <v>0</v>
      </c>
      <c r="J56" s="67">
        <f t="shared" si="12"/>
        <v>0</v>
      </c>
      <c r="K56" s="60"/>
      <c r="L56" s="67">
        <f t="shared" si="13"/>
        <v>0</v>
      </c>
      <c r="M56" s="60"/>
      <c r="N56" s="77"/>
      <c r="O56" s="67"/>
      <c r="P56" s="67"/>
      <c r="Q56" s="67"/>
      <c r="R56" s="67"/>
      <c r="S56" s="67"/>
      <c r="T56" s="67"/>
      <c r="U56" s="67"/>
      <c r="V56" s="67"/>
      <c r="W56" s="67"/>
      <c r="X56" s="60"/>
      <c r="Y56" s="67"/>
    </row>
    <row r="57" spans="1:25" ht="15.75" customHeight="1">
      <c r="A57" s="61">
        <f t="shared" si="5"/>
        <v>40</v>
      </c>
      <c r="B57" s="67">
        <f t="shared" si="6"/>
        <v>0</v>
      </c>
      <c r="C57" s="67">
        <f t="shared" si="7"/>
        <v>0</v>
      </c>
      <c r="D57" s="67">
        <f t="shared" si="8"/>
        <v>0</v>
      </c>
      <c r="E57" s="67">
        <f t="shared" si="9"/>
        <v>0</v>
      </c>
      <c r="F57" s="67">
        <f t="shared" si="19"/>
        <v>0</v>
      </c>
      <c r="G57" s="67">
        <f t="shared" si="10"/>
        <v>0</v>
      </c>
      <c r="H57" s="89">
        <f t="shared" si="11"/>
        <v>0</v>
      </c>
      <c r="I57" s="89">
        <f t="shared" si="0"/>
        <v>0</v>
      </c>
      <c r="J57" s="67">
        <f t="shared" si="12"/>
        <v>0</v>
      </c>
      <c r="K57" s="60"/>
      <c r="L57" s="67">
        <f t="shared" si="13"/>
        <v>0</v>
      </c>
      <c r="M57" s="60"/>
      <c r="N57" s="77"/>
      <c r="O57" s="67"/>
      <c r="P57" s="67"/>
      <c r="Q57" s="67"/>
      <c r="R57" s="67"/>
      <c r="S57" s="67"/>
      <c r="T57" s="67"/>
      <c r="U57" s="67"/>
      <c r="V57" s="67"/>
      <c r="W57" s="67"/>
      <c r="X57" s="60"/>
      <c r="Y57" s="67"/>
    </row>
    <row r="58" spans="1:25" ht="15.75" customHeight="1">
      <c r="A58" s="61">
        <f t="shared" si="5"/>
        <v>41</v>
      </c>
      <c r="B58" s="67">
        <f t="shared" si="6"/>
        <v>0</v>
      </c>
      <c r="C58" s="67">
        <f t="shared" si="7"/>
        <v>0</v>
      </c>
      <c r="D58" s="67">
        <f t="shared" si="8"/>
        <v>0</v>
      </c>
      <c r="E58" s="67">
        <f t="shared" si="9"/>
        <v>0</v>
      </c>
      <c r="F58" s="67">
        <f t="shared" si="19"/>
        <v>0</v>
      </c>
      <c r="G58" s="67">
        <f t="shared" si="10"/>
        <v>0</v>
      </c>
      <c r="H58" s="89">
        <f t="shared" si="11"/>
        <v>0</v>
      </c>
      <c r="I58" s="89">
        <f t="shared" si="0"/>
        <v>0</v>
      </c>
      <c r="J58" s="67">
        <f t="shared" si="12"/>
        <v>0</v>
      </c>
      <c r="K58" s="60"/>
      <c r="L58" s="67">
        <f t="shared" si="13"/>
        <v>0</v>
      </c>
      <c r="M58" s="60"/>
      <c r="N58" s="77"/>
      <c r="O58" s="67"/>
      <c r="P58" s="67"/>
      <c r="Q58" s="67"/>
      <c r="R58" s="67"/>
      <c r="S58" s="67"/>
      <c r="T58" s="67"/>
      <c r="U58" s="67"/>
      <c r="V58" s="67"/>
      <c r="W58" s="67"/>
      <c r="X58" s="60"/>
      <c r="Y58" s="67"/>
    </row>
    <row r="59" spans="1:25" ht="15.75" customHeight="1">
      <c r="A59" s="61">
        <f t="shared" si="5"/>
        <v>42</v>
      </c>
      <c r="B59" s="67">
        <f t="shared" si="6"/>
        <v>0</v>
      </c>
      <c r="C59" s="67">
        <f t="shared" si="7"/>
        <v>0</v>
      </c>
      <c r="D59" s="67">
        <f t="shared" si="8"/>
        <v>0</v>
      </c>
      <c r="E59" s="67">
        <f t="shared" si="9"/>
        <v>0</v>
      </c>
      <c r="F59" s="67">
        <f t="shared" si="19"/>
        <v>0</v>
      </c>
      <c r="G59" s="67">
        <f t="shared" si="10"/>
        <v>0</v>
      </c>
      <c r="H59" s="89">
        <f t="shared" si="11"/>
        <v>0</v>
      </c>
      <c r="I59" s="89">
        <f t="shared" si="0"/>
        <v>0</v>
      </c>
      <c r="J59" s="67">
        <f t="shared" si="12"/>
        <v>0</v>
      </c>
      <c r="K59" s="60"/>
      <c r="L59" s="67">
        <f t="shared" si="13"/>
        <v>0</v>
      </c>
      <c r="M59" s="60"/>
      <c r="N59" s="77"/>
      <c r="O59" s="67"/>
      <c r="P59" s="67"/>
      <c r="Q59" s="67"/>
      <c r="R59" s="67"/>
      <c r="S59" s="67"/>
      <c r="T59" s="67"/>
      <c r="U59" s="67"/>
      <c r="V59" s="67"/>
      <c r="W59" s="67"/>
      <c r="X59" s="60"/>
      <c r="Y59" s="67"/>
    </row>
    <row r="60" spans="1:25" ht="15.75" customHeight="1">
      <c r="A60" s="61">
        <f t="shared" si="5"/>
        <v>43</v>
      </c>
      <c r="B60" s="67">
        <f t="shared" si="6"/>
        <v>0</v>
      </c>
      <c r="C60" s="67">
        <f t="shared" si="7"/>
        <v>0</v>
      </c>
      <c r="D60" s="67">
        <f t="shared" si="8"/>
        <v>0</v>
      </c>
      <c r="E60" s="67">
        <f t="shared" si="9"/>
        <v>0</v>
      </c>
      <c r="F60" s="67">
        <f t="shared" si="19"/>
        <v>0</v>
      </c>
      <c r="G60" s="67">
        <f t="shared" si="10"/>
        <v>0</v>
      </c>
      <c r="H60" s="89">
        <f t="shared" si="11"/>
        <v>0</v>
      </c>
      <c r="I60" s="89">
        <f t="shared" si="0"/>
        <v>0</v>
      </c>
      <c r="J60" s="67">
        <f t="shared" si="12"/>
        <v>0</v>
      </c>
      <c r="K60" s="60"/>
      <c r="L60" s="67">
        <f t="shared" si="13"/>
        <v>0</v>
      </c>
      <c r="M60" s="60"/>
      <c r="N60" s="77"/>
      <c r="O60" s="67"/>
      <c r="P60" s="67"/>
      <c r="Q60" s="67"/>
      <c r="R60" s="67"/>
      <c r="S60" s="67"/>
      <c r="T60" s="67"/>
      <c r="U60" s="67"/>
      <c r="V60" s="67"/>
      <c r="W60" s="67"/>
      <c r="X60" s="60"/>
      <c r="Y60" s="67"/>
    </row>
    <row r="61" spans="1:25" ht="15.75" customHeight="1">
      <c r="A61" s="61">
        <f t="shared" si="5"/>
        <v>44</v>
      </c>
      <c r="B61" s="67">
        <f t="shared" si="6"/>
        <v>0</v>
      </c>
      <c r="C61" s="67">
        <f t="shared" si="7"/>
        <v>0</v>
      </c>
      <c r="D61" s="67">
        <f t="shared" si="8"/>
        <v>0</v>
      </c>
      <c r="E61" s="67">
        <f t="shared" si="9"/>
        <v>0</v>
      </c>
      <c r="F61" s="67">
        <f t="shared" si="19"/>
        <v>0</v>
      </c>
      <c r="G61" s="67">
        <f t="shared" si="10"/>
        <v>0</v>
      </c>
      <c r="H61" s="89">
        <f t="shared" si="11"/>
        <v>0</v>
      </c>
      <c r="I61" s="89">
        <f t="shared" si="0"/>
        <v>0</v>
      </c>
      <c r="J61" s="67">
        <f t="shared" si="12"/>
        <v>0</v>
      </c>
      <c r="K61" s="60"/>
      <c r="L61" s="67">
        <f t="shared" si="13"/>
        <v>0</v>
      </c>
      <c r="M61" s="60"/>
      <c r="N61" s="77"/>
      <c r="O61" s="67"/>
      <c r="P61" s="67"/>
      <c r="Q61" s="67"/>
      <c r="R61" s="67"/>
      <c r="S61" s="67"/>
      <c r="T61" s="67"/>
      <c r="U61" s="67"/>
      <c r="V61" s="67"/>
      <c r="W61" s="67"/>
      <c r="X61" s="60"/>
      <c r="Y61" s="67"/>
    </row>
    <row r="62" spans="1:25" ht="15.75" customHeight="1">
      <c r="A62" s="61">
        <f t="shared" si="5"/>
        <v>45</v>
      </c>
      <c r="B62" s="67">
        <f t="shared" si="6"/>
        <v>0</v>
      </c>
      <c r="C62" s="67">
        <f t="shared" si="7"/>
        <v>0</v>
      </c>
      <c r="D62" s="67">
        <f t="shared" si="8"/>
        <v>0</v>
      </c>
      <c r="E62" s="67">
        <f t="shared" si="9"/>
        <v>0</v>
      </c>
      <c r="F62" s="67">
        <f t="shared" si="19"/>
        <v>0</v>
      </c>
      <c r="G62" s="67">
        <f t="shared" si="10"/>
        <v>0</v>
      </c>
      <c r="H62" s="89">
        <f t="shared" si="11"/>
        <v>0</v>
      </c>
      <c r="I62" s="89">
        <f t="shared" si="0"/>
        <v>0</v>
      </c>
      <c r="J62" s="67">
        <f t="shared" si="12"/>
        <v>0</v>
      </c>
      <c r="K62" s="60"/>
      <c r="L62" s="67">
        <f t="shared" si="13"/>
        <v>0</v>
      </c>
      <c r="M62" s="60"/>
      <c r="N62" s="77"/>
      <c r="O62" s="67"/>
      <c r="P62" s="67"/>
      <c r="Q62" s="67"/>
      <c r="R62" s="67"/>
      <c r="S62" s="67"/>
      <c r="T62" s="67"/>
      <c r="U62" s="67"/>
      <c r="V62" s="67"/>
      <c r="W62" s="67"/>
      <c r="X62" s="60"/>
      <c r="Y62" s="67"/>
    </row>
    <row r="63" spans="1:25" ht="15.75" customHeight="1">
      <c r="A63" s="61">
        <f t="shared" si="5"/>
        <v>46</v>
      </c>
      <c r="B63" s="67">
        <f t="shared" si="6"/>
        <v>0</v>
      </c>
      <c r="C63" s="67">
        <f t="shared" si="7"/>
        <v>0</v>
      </c>
      <c r="D63" s="67">
        <f t="shared" si="8"/>
        <v>0</v>
      </c>
      <c r="E63" s="67">
        <f t="shared" si="9"/>
        <v>0</v>
      </c>
      <c r="F63" s="67">
        <f t="shared" si="19"/>
        <v>0</v>
      </c>
      <c r="G63" s="67">
        <f t="shared" si="10"/>
        <v>0</v>
      </c>
      <c r="H63" s="89">
        <f t="shared" si="11"/>
        <v>0</v>
      </c>
      <c r="I63" s="89">
        <f t="shared" si="0"/>
        <v>0</v>
      </c>
      <c r="J63" s="67">
        <f t="shared" si="12"/>
        <v>0</v>
      </c>
      <c r="K63" s="60"/>
      <c r="L63" s="67">
        <f t="shared" si="13"/>
        <v>0</v>
      </c>
      <c r="M63" s="60"/>
      <c r="N63" s="77"/>
      <c r="O63" s="67"/>
      <c r="P63" s="67"/>
      <c r="Q63" s="67"/>
      <c r="R63" s="67"/>
      <c r="S63" s="67"/>
      <c r="T63" s="67"/>
      <c r="U63" s="67"/>
      <c r="V63" s="67"/>
      <c r="W63" s="67"/>
      <c r="X63" s="60"/>
      <c r="Y63" s="67"/>
    </row>
    <row r="64" spans="1:25" ht="15.75" customHeight="1">
      <c r="A64" s="61">
        <f t="shared" si="5"/>
        <v>47</v>
      </c>
      <c r="B64" s="67">
        <f t="shared" si="6"/>
        <v>0</v>
      </c>
      <c r="C64" s="67">
        <f t="shared" si="7"/>
        <v>0</v>
      </c>
      <c r="D64" s="67">
        <f t="shared" si="8"/>
        <v>0</v>
      </c>
      <c r="E64" s="67">
        <f t="shared" si="9"/>
        <v>0</v>
      </c>
      <c r="F64" s="67">
        <f t="shared" si="19"/>
        <v>0</v>
      </c>
      <c r="G64" s="67">
        <f t="shared" si="10"/>
        <v>0</v>
      </c>
      <c r="H64" s="89">
        <f t="shared" si="11"/>
        <v>0</v>
      </c>
      <c r="I64" s="89">
        <f t="shared" si="0"/>
        <v>0</v>
      </c>
      <c r="J64" s="67">
        <f t="shared" si="12"/>
        <v>0</v>
      </c>
      <c r="K64" s="60"/>
      <c r="L64" s="67">
        <f t="shared" si="13"/>
        <v>0</v>
      </c>
      <c r="M64" s="60"/>
      <c r="N64" s="77"/>
      <c r="O64" s="67"/>
      <c r="P64" s="67"/>
      <c r="Q64" s="67"/>
      <c r="R64" s="67"/>
      <c r="S64" s="67"/>
      <c r="T64" s="67"/>
      <c r="U64" s="67"/>
      <c r="V64" s="67"/>
      <c r="W64" s="67"/>
      <c r="X64" s="60"/>
      <c r="Y64" s="67"/>
    </row>
    <row r="65" spans="1:25" ht="15.75" customHeight="1">
      <c r="A65" s="61">
        <f t="shared" si="5"/>
        <v>48</v>
      </c>
      <c r="B65" s="67">
        <f t="shared" si="6"/>
        <v>0</v>
      </c>
      <c r="C65" s="67">
        <f t="shared" si="7"/>
        <v>0</v>
      </c>
      <c r="D65" s="67">
        <f t="shared" si="8"/>
        <v>0</v>
      </c>
      <c r="E65" s="67">
        <f t="shared" si="9"/>
        <v>0</v>
      </c>
      <c r="F65" s="67">
        <f t="shared" si="19"/>
        <v>0</v>
      </c>
      <c r="G65" s="67">
        <f t="shared" si="10"/>
        <v>0</v>
      </c>
      <c r="H65" s="89">
        <f t="shared" si="11"/>
        <v>0</v>
      </c>
      <c r="I65" s="89">
        <f t="shared" si="0"/>
        <v>0</v>
      </c>
      <c r="J65" s="67">
        <f t="shared" si="12"/>
        <v>0</v>
      </c>
      <c r="K65" s="60"/>
      <c r="L65" s="67">
        <f t="shared" si="13"/>
        <v>0</v>
      </c>
      <c r="M65" s="60"/>
      <c r="N65" s="77"/>
      <c r="O65" s="67"/>
      <c r="P65" s="67"/>
      <c r="Q65" s="67"/>
      <c r="R65" s="67"/>
      <c r="S65" s="67"/>
      <c r="T65" s="67"/>
      <c r="U65" s="67"/>
      <c r="V65" s="67"/>
      <c r="W65" s="67"/>
      <c r="X65" s="60"/>
      <c r="Y65" s="67"/>
    </row>
    <row r="66" spans="1:25" ht="15.75" customHeight="1">
      <c r="C66" s="60"/>
      <c r="D66" s="60"/>
      <c r="E66" s="68">
        <f>SUM(E16:E65)</f>
        <v>999.99999999999966</v>
      </c>
      <c r="F66" s="68">
        <f t="shared" ref="F66:H66" si="20">SUM(F16:F65)</f>
        <v>611.56502878087167</v>
      </c>
      <c r="G66" s="68">
        <f t="shared" si="20"/>
        <v>1611.5650287808719</v>
      </c>
      <c r="H66" s="68">
        <f>SUM(H16:H65)</f>
        <v>168.70514813440747</v>
      </c>
      <c r="I66" s="60"/>
      <c r="J66" s="60"/>
      <c r="K66" s="60"/>
      <c r="L66" s="60"/>
      <c r="M66" s="60"/>
      <c r="N66" s="57"/>
      <c r="O66" s="60"/>
      <c r="P66" s="60"/>
      <c r="Q66" s="60"/>
      <c r="R66" s="68">
        <f t="shared" ref="R66:S66" si="21">SUM(R18:R65)</f>
        <v>1000</v>
      </c>
      <c r="S66" s="68">
        <f t="shared" si="21"/>
        <v>578.17515206171686</v>
      </c>
      <c r="T66" s="67"/>
      <c r="U66" s="60"/>
      <c r="V66" s="60"/>
      <c r="W66" s="60"/>
      <c r="X66" s="60"/>
      <c r="Y66" s="60"/>
    </row>
    <row r="67" spans="1:25" ht="15.75" customHeight="1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5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1:25" ht="15.75" customHeight="1"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57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1:25" ht="15.75" customHeight="1"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57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1:25" ht="15.75" customHeight="1"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57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1:25" ht="15.75" customHeight="1"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57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1:25" ht="15.75" customHeight="1"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57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1:25" ht="15.75" customHeight="1"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57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1:25" ht="15.75" customHeight="1"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57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1:25" ht="15.75" customHeight="1"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57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1:25" ht="15.75" customHeight="1"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57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1:25" ht="15.75" customHeight="1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57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1:25" ht="15.75" customHeight="1"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57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1:25" ht="15.75" customHeight="1"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57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1:25" ht="15.75" customHeight="1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7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3:25" ht="15.75" customHeight="1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57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3:25" ht="15.75" customHeight="1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57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3:25" ht="15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57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3:25" ht="15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57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3:25" ht="15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57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3:25" ht="15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57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3:25" ht="15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57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3:25" ht="15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57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3:25" ht="15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57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3:25" ht="15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57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3:25" ht="15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57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3:25" ht="15.75" customHeight="1"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57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</row>
    <row r="93" spans="3:25" ht="15.75" customHeight="1"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57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</row>
    <row r="94" spans="3:25" ht="15.75" customHeight="1">
      <c r="N94" s="57"/>
    </row>
    <row r="95" spans="3:25" ht="15.75" customHeight="1">
      <c r="N95" s="57"/>
    </row>
    <row r="96" spans="3:25" ht="15.75" customHeight="1">
      <c r="N96" s="57"/>
    </row>
    <row r="97" spans="14:14" ht="15.75" customHeight="1">
      <c r="N97" s="57"/>
    </row>
    <row r="98" spans="14:14" ht="15.75" customHeight="1">
      <c r="N98" s="57"/>
    </row>
    <row r="99" spans="14:14" ht="15.75" customHeight="1">
      <c r="N99" s="57"/>
    </row>
    <row r="100" spans="14:14" ht="15.75" customHeight="1">
      <c r="N100" s="57"/>
    </row>
    <row r="101" spans="14:14" ht="15.75" customHeight="1">
      <c r="N101" s="57"/>
    </row>
    <row r="102" spans="14:14" ht="15.75" customHeight="1">
      <c r="N102" s="57"/>
    </row>
    <row r="103" spans="14:14" ht="15.75" customHeight="1">
      <c r="N103" s="57"/>
    </row>
    <row r="104" spans="14:14" ht="15.75" customHeight="1">
      <c r="N104" s="57"/>
    </row>
    <row r="105" spans="14:14" ht="15.75" customHeight="1">
      <c r="N105" s="57"/>
    </row>
    <row r="106" spans="14:14" ht="15.75" customHeight="1">
      <c r="N106" s="57"/>
    </row>
    <row r="107" spans="14:14" ht="15.75" customHeight="1">
      <c r="N107" s="57"/>
    </row>
    <row r="108" spans="14:14" ht="15.75" customHeight="1">
      <c r="N108" s="57"/>
    </row>
    <row r="109" spans="14:14" ht="15.75" customHeight="1">
      <c r="N109" s="57"/>
    </row>
    <row r="110" spans="14:14" ht="15.75" customHeight="1">
      <c r="N110" s="57"/>
    </row>
    <row r="111" spans="14:14" ht="15.75" customHeight="1">
      <c r="N111" s="57"/>
    </row>
    <row r="112" spans="14:14" ht="15.75" customHeight="1">
      <c r="N112" s="57"/>
    </row>
    <row r="113" spans="14:14" ht="15.75" customHeight="1">
      <c r="N113" s="57"/>
    </row>
    <row r="114" spans="14:14" ht="15.75" customHeight="1">
      <c r="N114" s="57"/>
    </row>
    <row r="115" spans="14:14" ht="15.75" customHeight="1">
      <c r="N115" s="57"/>
    </row>
    <row r="116" spans="14:14" ht="15.75" customHeight="1">
      <c r="N116" s="57"/>
    </row>
    <row r="117" spans="14:14" ht="15.75" customHeight="1">
      <c r="N117" s="57"/>
    </row>
    <row r="118" spans="14:14" ht="15.75" customHeight="1">
      <c r="N118" s="57"/>
    </row>
    <row r="119" spans="14:14" ht="15.75" customHeight="1">
      <c r="N119" s="57"/>
    </row>
    <row r="120" spans="14:14" ht="15.75" customHeight="1">
      <c r="N120" s="57"/>
    </row>
    <row r="121" spans="14:14" ht="15.75" customHeight="1">
      <c r="N121" s="57"/>
    </row>
    <row r="122" spans="14:14" ht="15.75" customHeight="1">
      <c r="N122" s="57"/>
    </row>
    <row r="123" spans="14:14" ht="15.75" customHeight="1">
      <c r="N123" s="57"/>
    </row>
    <row r="124" spans="14:14" ht="15.75" customHeight="1">
      <c r="N124" s="57"/>
    </row>
    <row r="125" spans="14:14" ht="15.75" customHeight="1">
      <c r="N125" s="57"/>
    </row>
    <row r="126" spans="14:14" ht="15.75" customHeight="1">
      <c r="N126" s="57"/>
    </row>
    <row r="127" spans="14:14" ht="15.75" customHeight="1">
      <c r="N127" s="57"/>
    </row>
    <row r="128" spans="14:14" ht="15.75" customHeight="1">
      <c r="N128" s="57"/>
    </row>
    <row r="129" spans="14:14" ht="15.75" customHeight="1">
      <c r="N129" s="57"/>
    </row>
    <row r="130" spans="14:14" ht="15.75" customHeight="1">
      <c r="N130" s="57"/>
    </row>
    <row r="131" spans="14:14" ht="15.75" customHeight="1">
      <c r="N131" s="57"/>
    </row>
    <row r="132" spans="14:14" ht="15.75" customHeight="1">
      <c r="N132" s="57"/>
    </row>
    <row r="133" spans="14:14" ht="15.75" customHeight="1">
      <c r="N133" s="57"/>
    </row>
    <row r="134" spans="14:14" ht="15.75" customHeight="1">
      <c r="N134" s="57"/>
    </row>
    <row r="135" spans="14:14" ht="15.75" customHeight="1">
      <c r="N135" s="57"/>
    </row>
    <row r="136" spans="14:14" ht="15.75" customHeight="1">
      <c r="N136" s="57"/>
    </row>
    <row r="137" spans="14:14" ht="15.75" customHeight="1">
      <c r="N137" s="57"/>
    </row>
    <row r="138" spans="14:14" ht="15.75" customHeight="1">
      <c r="N138" s="57"/>
    </row>
    <row r="139" spans="14:14" ht="15.75" customHeight="1">
      <c r="N139" s="57"/>
    </row>
    <row r="140" spans="14:14" ht="15.75" customHeight="1">
      <c r="N140" s="57"/>
    </row>
    <row r="141" spans="14:14" ht="15.75" customHeight="1">
      <c r="N141" s="57"/>
    </row>
    <row r="142" spans="14:14" ht="15.75" customHeight="1">
      <c r="N142" s="57"/>
    </row>
    <row r="143" spans="14:14" ht="15.75" customHeight="1">
      <c r="N143" s="57"/>
    </row>
    <row r="144" spans="14:14" ht="15.75" customHeight="1">
      <c r="N144" s="57"/>
    </row>
    <row r="145" spans="14:14" ht="15.75" customHeight="1">
      <c r="N145" s="57"/>
    </row>
    <row r="146" spans="14:14" ht="15.75" customHeight="1">
      <c r="N146" s="57"/>
    </row>
    <row r="147" spans="14:14" ht="15.75" customHeight="1">
      <c r="N147" s="57"/>
    </row>
    <row r="148" spans="14:14" ht="15.75" customHeight="1">
      <c r="N148" s="57"/>
    </row>
    <row r="149" spans="14:14" ht="15.75" customHeight="1">
      <c r="N149" s="57"/>
    </row>
    <row r="150" spans="14:14" ht="15.75" customHeight="1">
      <c r="N150" s="57"/>
    </row>
    <row r="151" spans="14:14" ht="15.75" customHeight="1">
      <c r="N151" s="57"/>
    </row>
    <row r="152" spans="14:14" ht="15.75" customHeight="1">
      <c r="N152" s="57"/>
    </row>
    <row r="153" spans="14:14" ht="15.75" customHeight="1">
      <c r="N153" s="57"/>
    </row>
    <row r="154" spans="14:14" ht="15.75" customHeight="1">
      <c r="N154" s="57"/>
    </row>
    <row r="155" spans="14:14" ht="15.75" customHeight="1">
      <c r="N155" s="57"/>
    </row>
    <row r="156" spans="14:14" ht="15.75" customHeight="1">
      <c r="N156" s="57"/>
    </row>
    <row r="157" spans="14:14" ht="15.75" customHeight="1">
      <c r="N157" s="57"/>
    </row>
    <row r="158" spans="14:14" ht="15.75" customHeight="1">
      <c r="N158" s="57"/>
    </row>
    <row r="159" spans="14:14" ht="15.75" customHeight="1">
      <c r="N159" s="57"/>
    </row>
    <row r="160" spans="14:14" ht="15.75" customHeight="1">
      <c r="N160" s="57"/>
    </row>
    <row r="161" spans="14:14" ht="15.75" customHeight="1">
      <c r="N161" s="57"/>
    </row>
    <row r="162" spans="14:14" ht="15.75" customHeight="1">
      <c r="N162" s="57"/>
    </row>
    <row r="163" spans="14:14" ht="15.75" customHeight="1">
      <c r="N163" s="57"/>
    </row>
    <row r="164" spans="14:14" ht="15.75" customHeight="1">
      <c r="N164" s="57"/>
    </row>
    <row r="165" spans="14:14" ht="15.75" customHeight="1">
      <c r="N165" s="57"/>
    </row>
    <row r="166" spans="14:14" ht="15.75" customHeight="1">
      <c r="N166" s="57"/>
    </row>
    <row r="167" spans="14:14" ht="15.75" customHeight="1">
      <c r="N167" s="57"/>
    </row>
    <row r="168" spans="14:14" ht="15.75" customHeight="1">
      <c r="N168" s="57"/>
    </row>
    <row r="169" spans="14:14" ht="15.75" customHeight="1">
      <c r="N169" s="57"/>
    </row>
    <row r="170" spans="14:14" ht="15.75" customHeight="1">
      <c r="N170" s="57"/>
    </row>
    <row r="171" spans="14:14" ht="15.75" customHeight="1">
      <c r="N171" s="57"/>
    </row>
    <row r="172" spans="14:14" ht="15.75" customHeight="1">
      <c r="N172" s="57"/>
    </row>
    <row r="173" spans="14:14" ht="15.75" customHeight="1">
      <c r="N173" s="57"/>
    </row>
    <row r="174" spans="14:14" ht="15.75" customHeight="1">
      <c r="N174" s="57"/>
    </row>
    <row r="175" spans="14:14" ht="15.75" customHeight="1">
      <c r="N175" s="57"/>
    </row>
    <row r="176" spans="14:14" ht="15.75" customHeight="1">
      <c r="N176" s="57"/>
    </row>
    <row r="177" spans="14:14" ht="15.75" customHeight="1">
      <c r="N177" s="57"/>
    </row>
    <row r="178" spans="14:14" ht="15.75" customHeight="1">
      <c r="N178" s="57"/>
    </row>
    <row r="179" spans="14:14" ht="15.75" customHeight="1">
      <c r="N179" s="57"/>
    </row>
    <row r="180" spans="14:14" ht="15.75" customHeight="1">
      <c r="N180" s="57"/>
    </row>
    <row r="181" spans="14:14" ht="15.75" customHeight="1">
      <c r="N181" s="57"/>
    </row>
    <row r="182" spans="14:14" ht="15.75" customHeight="1">
      <c r="N182" s="57"/>
    </row>
    <row r="183" spans="14:14" ht="15.75" customHeight="1">
      <c r="N183" s="57"/>
    </row>
    <row r="184" spans="14:14" ht="15.75" customHeight="1">
      <c r="N184" s="57"/>
    </row>
    <row r="185" spans="14:14" ht="15.75" customHeight="1">
      <c r="N185" s="57"/>
    </row>
    <row r="186" spans="14:14" ht="15.75" customHeight="1">
      <c r="N186" s="57"/>
    </row>
    <row r="187" spans="14:14" ht="15.75" customHeight="1">
      <c r="N187" s="57"/>
    </row>
    <row r="188" spans="14:14" ht="15.75" customHeight="1">
      <c r="N188" s="57"/>
    </row>
    <row r="189" spans="14:14" ht="15.75" customHeight="1">
      <c r="N189" s="57"/>
    </row>
    <row r="190" spans="14:14" ht="15.75" customHeight="1">
      <c r="N190" s="57"/>
    </row>
    <row r="191" spans="14:14" ht="15.75" customHeight="1">
      <c r="N191" s="57"/>
    </row>
    <row r="192" spans="14:14" ht="15.75" customHeight="1">
      <c r="N192" s="57"/>
    </row>
    <row r="193" spans="14:14" ht="15.75" customHeight="1">
      <c r="N193" s="57"/>
    </row>
    <row r="194" spans="14:14" ht="15.75" customHeight="1">
      <c r="N194" s="57"/>
    </row>
    <row r="195" spans="14:14" ht="15.75" customHeight="1">
      <c r="N195" s="57"/>
    </row>
    <row r="196" spans="14:14" ht="15.75" customHeight="1">
      <c r="N196" s="57"/>
    </row>
    <row r="197" spans="14:14" ht="15.75" customHeight="1">
      <c r="N197" s="57"/>
    </row>
    <row r="198" spans="14:14" ht="15.75" customHeight="1">
      <c r="N198" s="57"/>
    </row>
    <row r="199" spans="14:14" ht="15.75" customHeight="1">
      <c r="N199" s="57"/>
    </row>
    <row r="200" spans="14:14" ht="15.75" customHeight="1">
      <c r="N200" s="57"/>
    </row>
    <row r="201" spans="14:14" ht="15.75" customHeight="1">
      <c r="N201" s="57"/>
    </row>
    <row r="202" spans="14:14" ht="15.75" customHeight="1">
      <c r="N202" s="57"/>
    </row>
    <row r="203" spans="14:14" ht="15.75" customHeight="1">
      <c r="N203" s="57"/>
    </row>
    <row r="204" spans="14:14" ht="15.75" customHeight="1">
      <c r="N204" s="57"/>
    </row>
    <row r="205" spans="14:14" ht="15.75" customHeight="1">
      <c r="N205" s="57"/>
    </row>
    <row r="206" spans="14:14" ht="15.75" customHeight="1">
      <c r="N206" s="57"/>
    </row>
    <row r="207" spans="14:14" ht="15.75" customHeight="1">
      <c r="N207" s="57"/>
    </row>
    <row r="208" spans="14:14" ht="15.75" customHeight="1">
      <c r="N208" s="57"/>
    </row>
    <row r="209" spans="14:14" ht="15.75" customHeight="1">
      <c r="N209" s="57"/>
    </row>
    <row r="210" spans="14:14" ht="15.75" customHeight="1">
      <c r="N210" s="57"/>
    </row>
    <row r="211" spans="14:14" ht="15.75" customHeight="1">
      <c r="N211" s="57"/>
    </row>
    <row r="212" spans="14:14" ht="15.75" customHeight="1">
      <c r="N212" s="57"/>
    </row>
    <row r="213" spans="14:14" ht="15.75" customHeight="1">
      <c r="N213" s="57"/>
    </row>
    <row r="214" spans="14:14" ht="15.75" customHeight="1">
      <c r="N214" s="57"/>
    </row>
    <row r="215" spans="14:14" ht="15.75" customHeight="1">
      <c r="N215" s="57"/>
    </row>
    <row r="216" spans="14:14" ht="15.75" customHeight="1">
      <c r="N216" s="57"/>
    </row>
    <row r="217" spans="14:14" ht="15.75" customHeight="1">
      <c r="N217" s="57"/>
    </row>
    <row r="218" spans="14:14" ht="15.75" customHeight="1">
      <c r="N218" s="57"/>
    </row>
    <row r="219" spans="14:14" ht="15.75" customHeight="1">
      <c r="N219" s="57"/>
    </row>
    <row r="220" spans="14:14" ht="15.75" customHeight="1">
      <c r="N220" s="57"/>
    </row>
    <row r="221" spans="14:14" ht="15.75" customHeight="1">
      <c r="N221" s="57"/>
    </row>
    <row r="222" spans="14:14" ht="15.75" customHeight="1">
      <c r="N222" s="57"/>
    </row>
    <row r="223" spans="14:14" ht="15.75" customHeight="1">
      <c r="N223" s="57"/>
    </row>
    <row r="224" spans="14:14" ht="15.75" customHeight="1">
      <c r="N224" s="57"/>
    </row>
    <row r="225" spans="14:14" ht="15.75" customHeight="1">
      <c r="N225" s="57"/>
    </row>
    <row r="226" spans="14:14" ht="15.75" customHeight="1">
      <c r="N226" s="57"/>
    </row>
    <row r="227" spans="14:14" ht="15.75" customHeight="1">
      <c r="N227" s="57"/>
    </row>
    <row r="228" spans="14:14" ht="15.75" customHeight="1">
      <c r="N228" s="57"/>
    </row>
    <row r="229" spans="14:14" ht="15.75" customHeight="1">
      <c r="N229" s="57"/>
    </row>
    <row r="230" spans="14:14" ht="15.75" customHeight="1">
      <c r="N230" s="57"/>
    </row>
    <row r="231" spans="14:14" ht="15.75" customHeight="1">
      <c r="N231" s="57"/>
    </row>
    <row r="232" spans="14:14" ht="15.75" customHeight="1">
      <c r="N232" s="57"/>
    </row>
    <row r="233" spans="14:14" ht="15.75" customHeight="1">
      <c r="N233" s="57"/>
    </row>
    <row r="234" spans="14:14" ht="15.75" customHeight="1">
      <c r="N234" s="57"/>
    </row>
    <row r="235" spans="14:14" ht="15.75" customHeight="1">
      <c r="N235" s="57"/>
    </row>
    <row r="236" spans="14:14" ht="15.75" customHeight="1">
      <c r="N236" s="57"/>
    </row>
    <row r="237" spans="14:14" ht="15.75" customHeight="1">
      <c r="N237" s="57"/>
    </row>
    <row r="238" spans="14:14" ht="15.75" customHeight="1">
      <c r="N238" s="57"/>
    </row>
    <row r="239" spans="14:14" ht="15.75" customHeight="1">
      <c r="N239" s="57"/>
    </row>
    <row r="240" spans="14:14" ht="15.75" customHeight="1">
      <c r="N240" s="57"/>
    </row>
    <row r="241" spans="14:14" ht="15.75" customHeight="1">
      <c r="N241" s="57"/>
    </row>
    <row r="242" spans="14:14" ht="15.75" customHeight="1">
      <c r="N242" s="57"/>
    </row>
    <row r="243" spans="14:14" ht="15.75" customHeight="1">
      <c r="N243" s="57"/>
    </row>
    <row r="244" spans="14:14" ht="15.75" customHeight="1">
      <c r="N244" s="57"/>
    </row>
    <row r="245" spans="14:14" ht="15.75" customHeight="1">
      <c r="N245" s="57"/>
    </row>
    <row r="246" spans="14:14" ht="15.75" customHeight="1">
      <c r="N246" s="57"/>
    </row>
    <row r="247" spans="14:14" ht="15.75" customHeight="1">
      <c r="N247" s="57"/>
    </row>
    <row r="248" spans="14:14" ht="15.75" customHeight="1">
      <c r="N248" s="57"/>
    </row>
    <row r="249" spans="14:14" ht="15.75" customHeight="1">
      <c r="N249" s="57"/>
    </row>
    <row r="250" spans="14:14" ht="15.75" customHeight="1">
      <c r="N250" s="57"/>
    </row>
    <row r="251" spans="14:14" ht="15.75" customHeight="1">
      <c r="N251" s="57"/>
    </row>
    <row r="252" spans="14:14" ht="15.75" customHeight="1">
      <c r="N252" s="57"/>
    </row>
    <row r="253" spans="14:14" ht="15.75" customHeight="1">
      <c r="N253" s="57"/>
    </row>
    <row r="254" spans="14:14" ht="15.75" customHeight="1">
      <c r="N254" s="57"/>
    </row>
    <row r="255" spans="14:14" ht="15.75" customHeight="1">
      <c r="N255" s="57"/>
    </row>
    <row r="256" spans="14:14" ht="15.75" customHeight="1">
      <c r="N256" s="57"/>
    </row>
    <row r="257" spans="14:14" ht="15.75" customHeight="1">
      <c r="N257" s="57"/>
    </row>
    <row r="258" spans="14:14" ht="15.75" customHeight="1">
      <c r="N258" s="57"/>
    </row>
    <row r="259" spans="14:14" ht="15.75" customHeight="1">
      <c r="N259" s="57"/>
    </row>
    <row r="260" spans="14:14" ht="15.75" customHeight="1">
      <c r="N260" s="57"/>
    </row>
    <row r="261" spans="14:14" ht="15.75" customHeight="1">
      <c r="N261" s="57"/>
    </row>
    <row r="262" spans="14:14" ht="15.75" customHeight="1">
      <c r="N262" s="57"/>
    </row>
    <row r="263" spans="14:14" ht="15.75" customHeight="1">
      <c r="N263" s="57"/>
    </row>
    <row r="264" spans="14:14" ht="15.75" customHeight="1">
      <c r="N264" s="57"/>
    </row>
    <row r="265" spans="14:14" ht="15.75" customHeight="1">
      <c r="N265" s="57"/>
    </row>
    <row r="266" spans="14:14" ht="15.75" customHeight="1">
      <c r="N266" s="57"/>
    </row>
    <row r="267" spans="14:14" ht="15.75" customHeight="1">
      <c r="N267" s="57"/>
    </row>
    <row r="268" spans="14:14" ht="15.75" customHeight="1">
      <c r="N268" s="57"/>
    </row>
    <row r="269" spans="14:14" ht="15.75" customHeight="1">
      <c r="N269" s="57"/>
    </row>
    <row r="270" spans="14:14" ht="15.75" customHeight="1">
      <c r="N270" s="57"/>
    </row>
    <row r="271" spans="14:14" ht="15.75" customHeight="1">
      <c r="N271" s="57"/>
    </row>
    <row r="272" spans="14:14" ht="15.75" customHeight="1">
      <c r="N272" s="57"/>
    </row>
    <row r="273" spans="14:14" ht="15.75" customHeight="1">
      <c r="N273" s="57"/>
    </row>
    <row r="274" spans="14:14" ht="15.75" customHeight="1">
      <c r="N274" s="57"/>
    </row>
    <row r="275" spans="14:14" ht="15.75" customHeight="1">
      <c r="N275" s="57"/>
    </row>
    <row r="276" spans="14:14" ht="15.75" customHeight="1">
      <c r="N276" s="57"/>
    </row>
    <row r="277" spans="14:14" ht="15.75" customHeight="1">
      <c r="N277" s="57"/>
    </row>
    <row r="278" spans="14:14" ht="15.75" customHeight="1">
      <c r="N278" s="57"/>
    </row>
    <row r="279" spans="14:14" ht="15.75" customHeight="1">
      <c r="N279" s="57"/>
    </row>
    <row r="280" spans="14:14" ht="15.75" customHeight="1">
      <c r="N280" s="57"/>
    </row>
    <row r="281" spans="14:14" ht="15.75" customHeight="1">
      <c r="N281" s="57"/>
    </row>
    <row r="282" spans="14:14" ht="15.75" customHeight="1">
      <c r="N282" s="57"/>
    </row>
    <row r="283" spans="14:14" ht="15.75" customHeight="1">
      <c r="N283" s="57"/>
    </row>
    <row r="284" spans="14:14" ht="15.75" customHeight="1">
      <c r="N284" s="57"/>
    </row>
    <row r="285" spans="14:14" ht="15.75" customHeight="1">
      <c r="N285" s="57"/>
    </row>
    <row r="286" spans="14:14" ht="15.75" customHeight="1">
      <c r="N286" s="57"/>
    </row>
    <row r="287" spans="14:14" ht="15.75" customHeight="1">
      <c r="N287" s="57"/>
    </row>
    <row r="288" spans="14:14" ht="15.75" customHeight="1">
      <c r="N288" s="57"/>
    </row>
    <row r="289" spans="14:14" ht="15.75" customHeight="1">
      <c r="N289" s="57"/>
    </row>
    <row r="290" spans="14:14" ht="15.75" customHeight="1">
      <c r="N290" s="57"/>
    </row>
    <row r="291" spans="14:14" ht="15.75" customHeight="1">
      <c r="N291" s="57"/>
    </row>
    <row r="292" spans="14:14" ht="15.75" customHeight="1">
      <c r="N292" s="57"/>
    </row>
    <row r="293" spans="14:14" ht="15.75" customHeight="1">
      <c r="N293" s="57"/>
    </row>
    <row r="294" spans="14:14" ht="15.75" customHeight="1">
      <c r="N294" s="57"/>
    </row>
    <row r="295" spans="14:14" ht="15.75" customHeight="1">
      <c r="N295" s="57"/>
    </row>
    <row r="296" spans="14:14" ht="15.75" customHeight="1">
      <c r="N296" s="57"/>
    </row>
    <row r="297" spans="14:14" ht="15.75" customHeight="1">
      <c r="N297" s="57"/>
    </row>
    <row r="298" spans="14:14" ht="15.75" customHeight="1">
      <c r="N298" s="57"/>
    </row>
    <row r="299" spans="14:14" ht="15.75" customHeight="1">
      <c r="N299" s="57"/>
    </row>
    <row r="300" spans="14:14" ht="15.75" customHeight="1">
      <c r="N300" s="57"/>
    </row>
    <row r="301" spans="14:14" ht="15.75" customHeight="1">
      <c r="N301" s="57"/>
    </row>
    <row r="302" spans="14:14" ht="15.75" customHeight="1">
      <c r="N302" s="57"/>
    </row>
    <row r="303" spans="14:14" ht="15.75" customHeight="1">
      <c r="N303" s="57"/>
    </row>
    <row r="304" spans="14:14" ht="15.75" customHeight="1">
      <c r="N304" s="57"/>
    </row>
    <row r="305" spans="14:14" ht="15.75" customHeight="1">
      <c r="N305" s="57"/>
    </row>
    <row r="306" spans="14:14" ht="15.75" customHeight="1">
      <c r="N306" s="57"/>
    </row>
    <row r="307" spans="14:14" ht="15.75" customHeight="1">
      <c r="N307" s="57"/>
    </row>
    <row r="308" spans="14:14" ht="15.75" customHeight="1">
      <c r="N308" s="57"/>
    </row>
    <row r="309" spans="14:14" ht="15.75" customHeight="1">
      <c r="N309" s="57"/>
    </row>
    <row r="310" spans="14:14" ht="15.75" customHeight="1">
      <c r="N310" s="57"/>
    </row>
    <row r="311" spans="14:14" ht="15.75" customHeight="1">
      <c r="N311" s="57"/>
    </row>
    <row r="312" spans="14:14" ht="15.75" customHeight="1">
      <c r="N312" s="57"/>
    </row>
    <row r="313" spans="14:14" ht="15.75" customHeight="1">
      <c r="N313" s="57"/>
    </row>
    <row r="314" spans="14:14" ht="15.75" customHeight="1">
      <c r="N314" s="57"/>
    </row>
    <row r="315" spans="14:14" ht="15.75" customHeight="1">
      <c r="N315" s="57"/>
    </row>
    <row r="316" spans="14:14" ht="15.75" customHeight="1">
      <c r="N316" s="57"/>
    </row>
    <row r="317" spans="14:14" ht="15.75" customHeight="1">
      <c r="N317" s="57"/>
    </row>
    <row r="318" spans="14:14" ht="15.75" customHeight="1">
      <c r="N318" s="57"/>
    </row>
    <row r="319" spans="14:14" ht="15.75" customHeight="1">
      <c r="N319" s="57"/>
    </row>
    <row r="320" spans="14:14" ht="15.75" customHeight="1">
      <c r="N320" s="57"/>
    </row>
    <row r="321" spans="14:14" ht="15.75" customHeight="1">
      <c r="N321" s="57"/>
    </row>
    <row r="322" spans="14:14" ht="15.75" customHeight="1">
      <c r="N322" s="57"/>
    </row>
    <row r="323" spans="14:14" ht="15.75" customHeight="1">
      <c r="N323" s="57"/>
    </row>
    <row r="324" spans="14:14" ht="15.75" customHeight="1">
      <c r="N324" s="57"/>
    </row>
    <row r="325" spans="14:14" ht="15.75" customHeight="1">
      <c r="N325" s="57"/>
    </row>
    <row r="326" spans="14:14" ht="15.75" customHeight="1">
      <c r="N326" s="57"/>
    </row>
    <row r="327" spans="14:14" ht="15.75" customHeight="1">
      <c r="N327" s="57"/>
    </row>
    <row r="328" spans="14:14" ht="15.75" customHeight="1">
      <c r="N328" s="57"/>
    </row>
    <row r="329" spans="14:14" ht="15.75" customHeight="1">
      <c r="N329" s="57"/>
    </row>
    <row r="330" spans="14:14" ht="15.75" customHeight="1">
      <c r="N330" s="57"/>
    </row>
    <row r="331" spans="14:14" ht="15.75" customHeight="1">
      <c r="N331" s="57"/>
    </row>
    <row r="332" spans="14:14" ht="15.75" customHeight="1">
      <c r="N332" s="57"/>
    </row>
    <row r="333" spans="14:14" ht="15.75" customHeight="1">
      <c r="N333" s="57"/>
    </row>
    <row r="334" spans="14:14" ht="15.75" customHeight="1">
      <c r="N334" s="57"/>
    </row>
    <row r="335" spans="14:14" ht="15.75" customHeight="1">
      <c r="N335" s="57"/>
    </row>
    <row r="336" spans="14:14" ht="15.75" customHeight="1">
      <c r="N336" s="57"/>
    </row>
    <row r="337" spans="14:14" ht="15.75" customHeight="1">
      <c r="N337" s="57"/>
    </row>
    <row r="338" spans="14:14" ht="15.75" customHeight="1">
      <c r="N338" s="57"/>
    </row>
    <row r="339" spans="14:14" ht="15.75" customHeight="1">
      <c r="N339" s="57"/>
    </row>
    <row r="340" spans="14:14" ht="15.75" customHeight="1">
      <c r="N340" s="57"/>
    </row>
    <row r="341" spans="14:14" ht="15.75" customHeight="1">
      <c r="N341" s="57"/>
    </row>
    <row r="342" spans="14:14" ht="15.75" customHeight="1">
      <c r="N342" s="57"/>
    </row>
    <row r="343" spans="14:14" ht="15.75" customHeight="1">
      <c r="N343" s="57"/>
    </row>
    <row r="344" spans="14:14" ht="15.75" customHeight="1">
      <c r="N344" s="57"/>
    </row>
    <row r="345" spans="14:14" ht="15.75" customHeight="1">
      <c r="N345" s="57"/>
    </row>
    <row r="346" spans="14:14" ht="15.75" customHeight="1">
      <c r="N346" s="57"/>
    </row>
    <row r="347" spans="14:14" ht="15.75" customHeight="1">
      <c r="N347" s="57"/>
    </row>
    <row r="348" spans="14:14" ht="15.75" customHeight="1">
      <c r="N348" s="57"/>
    </row>
    <row r="349" spans="14:14" ht="15.75" customHeight="1">
      <c r="N349" s="57"/>
    </row>
    <row r="350" spans="14:14" ht="15.75" customHeight="1">
      <c r="N350" s="57"/>
    </row>
    <row r="351" spans="14:14" ht="15.75" customHeight="1">
      <c r="N351" s="57"/>
    </row>
    <row r="352" spans="14:14" ht="15.75" customHeight="1">
      <c r="N352" s="57"/>
    </row>
    <row r="353" spans="14:14" ht="15.75" customHeight="1">
      <c r="N353" s="57"/>
    </row>
    <row r="354" spans="14:14" ht="15.75" customHeight="1">
      <c r="N354" s="57"/>
    </row>
    <row r="355" spans="14:14" ht="15.75" customHeight="1">
      <c r="N355" s="57"/>
    </row>
    <row r="356" spans="14:14" ht="15.75" customHeight="1">
      <c r="N356" s="57"/>
    </row>
    <row r="357" spans="14:14" ht="15.75" customHeight="1">
      <c r="N357" s="57"/>
    </row>
    <row r="358" spans="14:14" ht="15.75" customHeight="1">
      <c r="N358" s="57"/>
    </row>
    <row r="359" spans="14:14" ht="15.75" customHeight="1">
      <c r="N359" s="57"/>
    </row>
    <row r="360" spans="14:14" ht="15.75" customHeight="1">
      <c r="N360" s="57"/>
    </row>
    <row r="361" spans="14:14" ht="15.75" customHeight="1">
      <c r="N361" s="57"/>
    </row>
    <row r="362" spans="14:14" ht="15.75" customHeight="1">
      <c r="N362" s="57"/>
    </row>
    <row r="363" spans="14:14" ht="15.75" customHeight="1">
      <c r="N363" s="57"/>
    </row>
    <row r="364" spans="14:14" ht="15.75" customHeight="1">
      <c r="N364" s="57"/>
    </row>
    <row r="365" spans="14:14" ht="15.75" customHeight="1">
      <c r="N365" s="57"/>
    </row>
    <row r="366" spans="14:14" ht="15.75" customHeight="1">
      <c r="N366" s="57"/>
    </row>
    <row r="367" spans="14:14" ht="15.75" customHeight="1">
      <c r="N367" s="57"/>
    </row>
    <row r="368" spans="14:14" ht="15.75" customHeight="1">
      <c r="N368" s="57"/>
    </row>
    <row r="369" spans="14:14" ht="15.75" customHeight="1">
      <c r="N369" s="57"/>
    </row>
    <row r="370" spans="14:14" ht="15.75" customHeight="1">
      <c r="N370" s="57"/>
    </row>
    <row r="371" spans="14:14" ht="15.75" customHeight="1">
      <c r="N371" s="57"/>
    </row>
    <row r="372" spans="14:14" ht="15.75" customHeight="1">
      <c r="N372" s="57"/>
    </row>
    <row r="373" spans="14:14" ht="15.75" customHeight="1">
      <c r="N373" s="57"/>
    </row>
    <row r="374" spans="14:14" ht="15.75" customHeight="1">
      <c r="N374" s="57"/>
    </row>
    <row r="375" spans="14:14" ht="15.75" customHeight="1">
      <c r="N375" s="57"/>
    </row>
    <row r="376" spans="14:14" ht="15.75" customHeight="1">
      <c r="N376" s="57"/>
    </row>
    <row r="377" spans="14:14" ht="15.75" customHeight="1">
      <c r="N377" s="57"/>
    </row>
    <row r="378" spans="14:14" ht="15.75" customHeight="1">
      <c r="N378" s="57"/>
    </row>
    <row r="379" spans="14:14" ht="15.75" customHeight="1">
      <c r="N379" s="57"/>
    </row>
    <row r="380" spans="14:14" ht="15.75" customHeight="1">
      <c r="N380" s="57"/>
    </row>
    <row r="381" spans="14:14" ht="15.75" customHeight="1">
      <c r="N381" s="57"/>
    </row>
    <row r="382" spans="14:14" ht="15.75" customHeight="1">
      <c r="N382" s="57"/>
    </row>
    <row r="383" spans="14:14" ht="15.75" customHeight="1">
      <c r="N383" s="57"/>
    </row>
    <row r="384" spans="14:14" ht="15.75" customHeight="1">
      <c r="N384" s="57"/>
    </row>
    <row r="385" spans="14:14" ht="15.75" customHeight="1">
      <c r="N385" s="57"/>
    </row>
    <row r="386" spans="14:14" ht="15.75" customHeight="1">
      <c r="N386" s="57"/>
    </row>
    <row r="387" spans="14:14" ht="15.75" customHeight="1">
      <c r="N387" s="57"/>
    </row>
    <row r="388" spans="14:14" ht="15.75" customHeight="1">
      <c r="N388" s="57"/>
    </row>
    <row r="389" spans="14:14" ht="15.75" customHeight="1">
      <c r="N389" s="57"/>
    </row>
    <row r="390" spans="14:14" ht="15.75" customHeight="1">
      <c r="N390" s="57"/>
    </row>
    <row r="391" spans="14:14" ht="15.75" customHeight="1">
      <c r="N391" s="57"/>
    </row>
    <row r="392" spans="14:14" ht="15.75" customHeight="1">
      <c r="N392" s="57"/>
    </row>
    <row r="393" spans="14:14" ht="15.75" customHeight="1">
      <c r="N393" s="57"/>
    </row>
    <row r="394" spans="14:14" ht="15.75" customHeight="1">
      <c r="N394" s="57"/>
    </row>
    <row r="395" spans="14:14" ht="15.75" customHeight="1">
      <c r="N395" s="57"/>
    </row>
    <row r="396" spans="14:14" ht="15.75" customHeight="1">
      <c r="N396" s="57"/>
    </row>
    <row r="397" spans="14:14" ht="15.75" customHeight="1">
      <c r="N397" s="57"/>
    </row>
    <row r="398" spans="14:14" ht="15.75" customHeight="1">
      <c r="N398" s="57"/>
    </row>
    <row r="399" spans="14:14" ht="15.75" customHeight="1">
      <c r="N399" s="57"/>
    </row>
    <row r="400" spans="14:14" ht="15.75" customHeight="1">
      <c r="N400" s="57"/>
    </row>
    <row r="401" spans="14:14" ht="15.75" customHeight="1">
      <c r="N401" s="57"/>
    </row>
    <row r="402" spans="14:14" ht="15.75" customHeight="1">
      <c r="N402" s="57"/>
    </row>
    <row r="403" spans="14:14" ht="15.75" customHeight="1">
      <c r="N403" s="57"/>
    </row>
    <row r="404" spans="14:14" ht="15.75" customHeight="1">
      <c r="N404" s="57"/>
    </row>
    <row r="405" spans="14:14" ht="15.75" customHeight="1">
      <c r="N405" s="57"/>
    </row>
    <row r="406" spans="14:14" ht="15.75" customHeight="1">
      <c r="N406" s="57"/>
    </row>
    <row r="407" spans="14:14" ht="15.75" customHeight="1">
      <c r="N407" s="57"/>
    </row>
    <row r="408" spans="14:14" ht="15.75" customHeight="1">
      <c r="N408" s="57"/>
    </row>
    <row r="409" spans="14:14" ht="15.75" customHeight="1">
      <c r="N409" s="57"/>
    </row>
    <row r="410" spans="14:14" ht="15.75" customHeight="1">
      <c r="N410" s="57"/>
    </row>
    <row r="411" spans="14:14" ht="15.75" customHeight="1">
      <c r="N411" s="57"/>
    </row>
    <row r="412" spans="14:14" ht="15.75" customHeight="1">
      <c r="N412" s="57"/>
    </row>
    <row r="413" spans="14:14" ht="15.75" customHeight="1">
      <c r="N413" s="57"/>
    </row>
    <row r="414" spans="14:14" ht="15.75" customHeight="1">
      <c r="N414" s="57"/>
    </row>
    <row r="415" spans="14:14" ht="15.75" customHeight="1">
      <c r="N415" s="57"/>
    </row>
    <row r="416" spans="14:14" ht="15.75" customHeight="1">
      <c r="N416" s="57"/>
    </row>
    <row r="417" spans="14:14" ht="15.75" customHeight="1">
      <c r="N417" s="57"/>
    </row>
    <row r="418" spans="14:14" ht="15.75" customHeight="1">
      <c r="N418" s="57"/>
    </row>
    <row r="419" spans="14:14" ht="15.75" customHeight="1">
      <c r="N419" s="57"/>
    </row>
    <row r="420" spans="14:14" ht="15.75" customHeight="1">
      <c r="N420" s="57"/>
    </row>
    <row r="421" spans="14:14" ht="15.75" customHeight="1">
      <c r="N421" s="57"/>
    </row>
    <row r="422" spans="14:14" ht="15.75" customHeight="1">
      <c r="N422" s="57"/>
    </row>
    <row r="423" spans="14:14" ht="15.75" customHeight="1">
      <c r="N423" s="57"/>
    </row>
    <row r="424" spans="14:14" ht="15.75" customHeight="1">
      <c r="N424" s="57"/>
    </row>
    <row r="425" spans="14:14" ht="15.75" customHeight="1">
      <c r="N425" s="57"/>
    </row>
    <row r="426" spans="14:14" ht="15.75" customHeight="1">
      <c r="N426" s="57"/>
    </row>
    <row r="427" spans="14:14" ht="15.75" customHeight="1">
      <c r="N427" s="57"/>
    </row>
    <row r="428" spans="14:14" ht="15.75" customHeight="1">
      <c r="N428" s="57"/>
    </row>
    <row r="429" spans="14:14" ht="15.75" customHeight="1">
      <c r="N429" s="57"/>
    </row>
    <row r="430" spans="14:14" ht="15.75" customHeight="1">
      <c r="N430" s="57"/>
    </row>
    <row r="431" spans="14:14" ht="15.75" customHeight="1">
      <c r="N431" s="57"/>
    </row>
    <row r="432" spans="14:14" ht="15.75" customHeight="1">
      <c r="N432" s="57"/>
    </row>
    <row r="433" spans="14:14" ht="15.75" customHeight="1">
      <c r="N433" s="57"/>
    </row>
    <row r="434" spans="14:14" ht="15.75" customHeight="1">
      <c r="N434" s="57"/>
    </row>
    <row r="435" spans="14:14" ht="15.75" customHeight="1">
      <c r="N435" s="57"/>
    </row>
    <row r="436" spans="14:14" ht="15.75" customHeight="1">
      <c r="N436" s="57"/>
    </row>
    <row r="437" spans="14:14" ht="15.75" customHeight="1">
      <c r="N437" s="57"/>
    </row>
    <row r="438" spans="14:14" ht="15.75" customHeight="1">
      <c r="N438" s="57"/>
    </row>
    <row r="439" spans="14:14" ht="15.75" customHeight="1">
      <c r="N439" s="57"/>
    </row>
    <row r="440" spans="14:14" ht="15.75" customHeight="1">
      <c r="N440" s="57"/>
    </row>
    <row r="441" spans="14:14" ht="15.75" customHeight="1">
      <c r="N441" s="57"/>
    </row>
    <row r="442" spans="14:14" ht="15.75" customHeight="1">
      <c r="N442" s="57"/>
    </row>
    <row r="443" spans="14:14" ht="15.75" customHeight="1">
      <c r="N443" s="57"/>
    </row>
    <row r="444" spans="14:14" ht="15.75" customHeight="1">
      <c r="N444" s="57"/>
    </row>
    <row r="445" spans="14:14" ht="15.75" customHeight="1">
      <c r="N445" s="57"/>
    </row>
    <row r="446" spans="14:14" ht="15.75" customHeight="1">
      <c r="N446" s="57"/>
    </row>
    <row r="447" spans="14:14" ht="15.75" customHeight="1">
      <c r="N447" s="57"/>
    </row>
    <row r="448" spans="14:14" ht="15.75" customHeight="1">
      <c r="N448" s="57"/>
    </row>
    <row r="449" spans="14:14" ht="15.75" customHeight="1">
      <c r="N449" s="57"/>
    </row>
    <row r="450" spans="14:14" ht="15.75" customHeight="1">
      <c r="N450" s="57"/>
    </row>
    <row r="451" spans="14:14" ht="15.75" customHeight="1">
      <c r="N451" s="57"/>
    </row>
    <row r="452" spans="14:14" ht="15.75" customHeight="1">
      <c r="N452" s="57"/>
    </row>
    <row r="453" spans="14:14" ht="15.75" customHeight="1">
      <c r="N453" s="57"/>
    </row>
    <row r="454" spans="14:14" ht="15.75" customHeight="1">
      <c r="N454" s="57"/>
    </row>
    <row r="455" spans="14:14" ht="15.75" customHeight="1">
      <c r="N455" s="57"/>
    </row>
    <row r="456" spans="14:14" ht="15.75" customHeight="1">
      <c r="N456" s="57"/>
    </row>
    <row r="457" spans="14:14" ht="15.75" customHeight="1">
      <c r="N457" s="57"/>
    </row>
    <row r="458" spans="14:14" ht="15.75" customHeight="1">
      <c r="N458" s="57"/>
    </row>
    <row r="459" spans="14:14" ht="15.75" customHeight="1">
      <c r="N459" s="57"/>
    </row>
    <row r="460" spans="14:14" ht="15.75" customHeight="1">
      <c r="N460" s="57"/>
    </row>
    <row r="461" spans="14:14" ht="15.75" customHeight="1">
      <c r="N461" s="57"/>
    </row>
    <row r="462" spans="14:14" ht="15.75" customHeight="1">
      <c r="N462" s="57"/>
    </row>
    <row r="463" spans="14:14" ht="15.75" customHeight="1">
      <c r="N463" s="57"/>
    </row>
    <row r="464" spans="14:14" ht="15.75" customHeight="1">
      <c r="N464" s="57"/>
    </row>
    <row r="465" spans="14:14" ht="15.75" customHeight="1">
      <c r="N465" s="57"/>
    </row>
    <row r="466" spans="14:14" ht="15.75" customHeight="1">
      <c r="N466" s="57"/>
    </row>
    <row r="467" spans="14:14" ht="15.75" customHeight="1">
      <c r="N467" s="57"/>
    </row>
    <row r="468" spans="14:14" ht="15.75" customHeight="1">
      <c r="N468" s="57"/>
    </row>
    <row r="469" spans="14:14" ht="15.75" customHeight="1">
      <c r="N469" s="57"/>
    </row>
    <row r="470" spans="14:14" ht="15.75" customHeight="1">
      <c r="N470" s="57"/>
    </row>
    <row r="471" spans="14:14" ht="15.75" customHeight="1">
      <c r="N471" s="57"/>
    </row>
    <row r="472" spans="14:14" ht="15.75" customHeight="1">
      <c r="N472" s="57"/>
    </row>
    <row r="473" spans="14:14" ht="15.75" customHeight="1">
      <c r="N473" s="57"/>
    </row>
    <row r="474" spans="14:14" ht="15.75" customHeight="1">
      <c r="N474" s="57"/>
    </row>
    <row r="475" spans="14:14" ht="15.75" customHeight="1">
      <c r="N475" s="57"/>
    </row>
    <row r="476" spans="14:14" ht="15.75" customHeight="1">
      <c r="N476" s="57"/>
    </row>
    <row r="477" spans="14:14" ht="15.75" customHeight="1">
      <c r="N477" s="57"/>
    </row>
    <row r="478" spans="14:14" ht="15.75" customHeight="1">
      <c r="N478" s="57"/>
    </row>
    <row r="479" spans="14:14" ht="15.75" customHeight="1">
      <c r="N479" s="57"/>
    </row>
    <row r="480" spans="14:14" ht="15.75" customHeight="1">
      <c r="N480" s="57"/>
    </row>
    <row r="481" spans="14:14" ht="15.75" customHeight="1">
      <c r="N481" s="57"/>
    </row>
    <row r="482" spans="14:14" ht="15.75" customHeight="1">
      <c r="N482" s="57"/>
    </row>
    <row r="483" spans="14:14" ht="15.75" customHeight="1">
      <c r="N483" s="57"/>
    </row>
    <row r="484" spans="14:14" ht="15.75" customHeight="1">
      <c r="N484" s="57"/>
    </row>
    <row r="485" spans="14:14" ht="15.75" customHeight="1">
      <c r="N485" s="57"/>
    </row>
    <row r="486" spans="14:14" ht="15.75" customHeight="1">
      <c r="N486" s="57"/>
    </row>
    <row r="487" spans="14:14" ht="15.75" customHeight="1">
      <c r="N487" s="57"/>
    </row>
    <row r="488" spans="14:14" ht="15.75" customHeight="1">
      <c r="N488" s="57"/>
    </row>
    <row r="489" spans="14:14" ht="15.75" customHeight="1">
      <c r="N489" s="57"/>
    </row>
    <row r="490" spans="14:14" ht="15.75" customHeight="1">
      <c r="N490" s="57"/>
    </row>
    <row r="491" spans="14:14" ht="15.75" customHeight="1">
      <c r="N491" s="57"/>
    </row>
    <row r="492" spans="14:14" ht="15.75" customHeight="1">
      <c r="N492" s="57"/>
    </row>
    <row r="493" spans="14:14" ht="15.75" customHeight="1">
      <c r="N493" s="57"/>
    </row>
    <row r="494" spans="14:14" ht="15.75" customHeight="1">
      <c r="N494" s="57"/>
    </row>
    <row r="495" spans="14:14" ht="15.75" customHeight="1">
      <c r="N495" s="57"/>
    </row>
    <row r="496" spans="14:14" ht="15.75" customHeight="1">
      <c r="N496" s="57"/>
    </row>
    <row r="497" spans="14:14" ht="15.75" customHeight="1">
      <c r="N497" s="57"/>
    </row>
    <row r="498" spans="14:14" ht="15.75" customHeight="1">
      <c r="N498" s="57"/>
    </row>
    <row r="499" spans="14:14" ht="15.75" customHeight="1">
      <c r="N499" s="57"/>
    </row>
    <row r="500" spans="14:14" ht="15.75" customHeight="1">
      <c r="N500" s="57"/>
    </row>
    <row r="501" spans="14:14" ht="15.75" customHeight="1">
      <c r="N501" s="57"/>
    </row>
    <row r="502" spans="14:14" ht="15.75" customHeight="1">
      <c r="N502" s="57"/>
    </row>
    <row r="503" spans="14:14" ht="15.75" customHeight="1">
      <c r="N503" s="57"/>
    </row>
    <row r="504" spans="14:14" ht="15.75" customHeight="1">
      <c r="N504" s="57"/>
    </row>
    <row r="505" spans="14:14" ht="15.75" customHeight="1">
      <c r="N505" s="57"/>
    </row>
    <row r="506" spans="14:14" ht="15.75" customHeight="1">
      <c r="N506" s="57"/>
    </row>
    <row r="507" spans="14:14" ht="15.75" customHeight="1">
      <c r="N507" s="57"/>
    </row>
    <row r="508" spans="14:14" ht="15.75" customHeight="1">
      <c r="N508" s="57"/>
    </row>
    <row r="509" spans="14:14" ht="15.75" customHeight="1">
      <c r="N509" s="57"/>
    </row>
    <row r="510" spans="14:14" ht="15.75" customHeight="1">
      <c r="N510" s="57"/>
    </row>
    <row r="511" spans="14:14" ht="15.75" customHeight="1">
      <c r="N511" s="57"/>
    </row>
    <row r="512" spans="14:14" ht="15.75" customHeight="1">
      <c r="N512" s="57"/>
    </row>
    <row r="513" spans="14:14" ht="15.75" customHeight="1">
      <c r="N513" s="57"/>
    </row>
    <row r="514" spans="14:14" ht="15.75" customHeight="1">
      <c r="N514" s="57"/>
    </row>
    <row r="515" spans="14:14" ht="15.75" customHeight="1">
      <c r="N515" s="57"/>
    </row>
    <row r="516" spans="14:14" ht="15.75" customHeight="1">
      <c r="N516" s="57"/>
    </row>
    <row r="517" spans="14:14" ht="15.75" customHeight="1">
      <c r="N517" s="57"/>
    </row>
    <row r="518" spans="14:14" ht="15.75" customHeight="1">
      <c r="N518" s="57"/>
    </row>
    <row r="519" spans="14:14" ht="15.75" customHeight="1">
      <c r="N519" s="57"/>
    </row>
    <row r="520" spans="14:14" ht="15.75" customHeight="1">
      <c r="N520" s="57"/>
    </row>
    <row r="521" spans="14:14" ht="15.75" customHeight="1">
      <c r="N521" s="57"/>
    </row>
    <row r="522" spans="14:14" ht="15.75" customHeight="1">
      <c r="N522" s="57"/>
    </row>
    <row r="523" spans="14:14" ht="15.75" customHeight="1">
      <c r="N523" s="57"/>
    </row>
    <row r="524" spans="14:14" ht="15.75" customHeight="1">
      <c r="N524" s="57"/>
    </row>
    <row r="525" spans="14:14" ht="15.75" customHeight="1">
      <c r="N525" s="57"/>
    </row>
    <row r="526" spans="14:14" ht="15.75" customHeight="1">
      <c r="N526" s="57"/>
    </row>
    <row r="527" spans="14:14" ht="15.75" customHeight="1">
      <c r="N527" s="57"/>
    </row>
    <row r="528" spans="14:14" ht="15.75" customHeight="1">
      <c r="N528" s="57"/>
    </row>
    <row r="529" spans="14:14" ht="15.75" customHeight="1">
      <c r="N529" s="57"/>
    </row>
    <row r="530" spans="14:14" ht="15.75" customHeight="1">
      <c r="N530" s="57"/>
    </row>
    <row r="531" spans="14:14" ht="15.75" customHeight="1">
      <c r="N531" s="57"/>
    </row>
    <row r="532" spans="14:14" ht="15.75" customHeight="1">
      <c r="N532" s="57"/>
    </row>
    <row r="533" spans="14:14" ht="15.75" customHeight="1">
      <c r="N533" s="57"/>
    </row>
    <row r="534" spans="14:14" ht="15.75" customHeight="1">
      <c r="N534" s="57"/>
    </row>
    <row r="535" spans="14:14" ht="15.75" customHeight="1">
      <c r="N535" s="57"/>
    </row>
    <row r="536" spans="14:14" ht="15.75" customHeight="1">
      <c r="N536" s="57"/>
    </row>
    <row r="537" spans="14:14" ht="15.75" customHeight="1">
      <c r="N537" s="57"/>
    </row>
    <row r="538" spans="14:14" ht="15.75" customHeight="1">
      <c r="N538" s="57"/>
    </row>
    <row r="539" spans="14:14" ht="15.75" customHeight="1">
      <c r="N539" s="57"/>
    </row>
    <row r="540" spans="14:14" ht="15.75" customHeight="1">
      <c r="N540" s="57"/>
    </row>
    <row r="541" spans="14:14" ht="15.75" customHeight="1">
      <c r="N541" s="57"/>
    </row>
    <row r="542" spans="14:14" ht="15.75" customHeight="1">
      <c r="N542" s="57"/>
    </row>
    <row r="543" spans="14:14" ht="15.75" customHeight="1">
      <c r="N543" s="57"/>
    </row>
    <row r="544" spans="14:14" ht="15.75" customHeight="1">
      <c r="N544" s="57"/>
    </row>
    <row r="545" spans="14:14" ht="15.75" customHeight="1">
      <c r="N545" s="57"/>
    </row>
    <row r="546" spans="14:14" ht="15.75" customHeight="1">
      <c r="N546" s="57"/>
    </row>
    <row r="547" spans="14:14" ht="15.75" customHeight="1">
      <c r="N547" s="57"/>
    </row>
    <row r="548" spans="14:14" ht="15.75" customHeight="1">
      <c r="N548" s="57"/>
    </row>
    <row r="549" spans="14:14" ht="15.75" customHeight="1">
      <c r="N549" s="57"/>
    </row>
    <row r="550" spans="14:14" ht="15.75" customHeight="1">
      <c r="N550" s="57"/>
    </row>
    <row r="551" spans="14:14" ht="15.75" customHeight="1">
      <c r="N551" s="57"/>
    </row>
    <row r="552" spans="14:14" ht="15.75" customHeight="1">
      <c r="N552" s="57"/>
    </row>
    <row r="553" spans="14:14" ht="15.75" customHeight="1">
      <c r="N553" s="57"/>
    </row>
    <row r="554" spans="14:14" ht="15.75" customHeight="1">
      <c r="N554" s="57"/>
    </row>
    <row r="555" spans="14:14" ht="15.75" customHeight="1">
      <c r="N555" s="57"/>
    </row>
    <row r="556" spans="14:14" ht="15.75" customHeight="1">
      <c r="N556" s="57"/>
    </row>
    <row r="557" spans="14:14" ht="15.75" customHeight="1">
      <c r="N557" s="57"/>
    </row>
    <row r="558" spans="14:14" ht="15.75" customHeight="1">
      <c r="N558" s="57"/>
    </row>
    <row r="559" spans="14:14" ht="15.75" customHeight="1">
      <c r="N559" s="57"/>
    </row>
    <row r="560" spans="14:14" ht="15.75" customHeight="1">
      <c r="N560" s="57"/>
    </row>
    <row r="561" spans="14:14" ht="15.75" customHeight="1">
      <c r="N561" s="57"/>
    </row>
    <row r="562" spans="14:14" ht="15.75" customHeight="1">
      <c r="N562" s="57"/>
    </row>
    <row r="563" spans="14:14" ht="15.75" customHeight="1">
      <c r="N563" s="57"/>
    </row>
    <row r="564" spans="14:14" ht="15.75" customHeight="1">
      <c r="N564" s="57"/>
    </row>
    <row r="565" spans="14:14" ht="15.75" customHeight="1">
      <c r="N565" s="57"/>
    </row>
    <row r="566" spans="14:14" ht="15.75" customHeight="1">
      <c r="N566" s="57"/>
    </row>
    <row r="567" spans="14:14" ht="15.75" customHeight="1">
      <c r="N567" s="57"/>
    </row>
    <row r="568" spans="14:14" ht="15.75" customHeight="1">
      <c r="N568" s="57"/>
    </row>
    <row r="569" spans="14:14" ht="15.75" customHeight="1">
      <c r="N569" s="57"/>
    </row>
    <row r="570" spans="14:14" ht="15.75" customHeight="1">
      <c r="N570" s="57"/>
    </row>
    <row r="571" spans="14:14" ht="15.75" customHeight="1">
      <c r="N571" s="57"/>
    </row>
    <row r="572" spans="14:14" ht="15.75" customHeight="1">
      <c r="N572" s="57"/>
    </row>
    <row r="573" spans="14:14" ht="15.75" customHeight="1">
      <c r="N573" s="57"/>
    </row>
    <row r="574" spans="14:14" ht="15.75" customHeight="1">
      <c r="N574" s="57"/>
    </row>
    <row r="575" spans="14:14" ht="15.75" customHeight="1">
      <c r="N575" s="57"/>
    </row>
    <row r="576" spans="14:14" ht="15.75" customHeight="1">
      <c r="N576" s="57"/>
    </row>
    <row r="577" spans="14:14" ht="15.75" customHeight="1">
      <c r="N577" s="57"/>
    </row>
    <row r="578" spans="14:14" ht="15.75" customHeight="1">
      <c r="N578" s="57"/>
    </row>
    <row r="579" spans="14:14" ht="15.75" customHeight="1">
      <c r="N579" s="57"/>
    </row>
    <row r="580" spans="14:14" ht="15.75" customHeight="1">
      <c r="N580" s="57"/>
    </row>
    <row r="581" spans="14:14" ht="15.75" customHeight="1">
      <c r="N581" s="57"/>
    </row>
    <row r="582" spans="14:14" ht="15.75" customHeight="1">
      <c r="N582" s="57"/>
    </row>
    <row r="583" spans="14:14" ht="15.75" customHeight="1">
      <c r="N583" s="57"/>
    </row>
    <row r="584" spans="14:14" ht="15.75" customHeight="1">
      <c r="N584" s="57"/>
    </row>
    <row r="585" spans="14:14" ht="15.75" customHeight="1">
      <c r="N585" s="57"/>
    </row>
    <row r="586" spans="14:14" ht="15.75" customHeight="1">
      <c r="N586" s="57"/>
    </row>
    <row r="587" spans="14:14" ht="15.75" customHeight="1">
      <c r="N587" s="57"/>
    </row>
    <row r="588" spans="14:14" ht="15.75" customHeight="1">
      <c r="N588" s="57"/>
    </row>
    <row r="589" spans="14:14" ht="15.75" customHeight="1">
      <c r="N589" s="57"/>
    </row>
    <row r="590" spans="14:14" ht="15.75" customHeight="1">
      <c r="N590" s="57"/>
    </row>
    <row r="591" spans="14:14" ht="15.75" customHeight="1">
      <c r="N591" s="57"/>
    </row>
    <row r="592" spans="14:14" ht="15.75" customHeight="1">
      <c r="N592" s="57"/>
    </row>
    <row r="593" spans="14:14" ht="15.75" customHeight="1">
      <c r="N593" s="57"/>
    </row>
    <row r="594" spans="14:14" ht="15.75" customHeight="1">
      <c r="N594" s="57"/>
    </row>
    <row r="595" spans="14:14" ht="15.75" customHeight="1">
      <c r="N595" s="57"/>
    </row>
    <row r="596" spans="14:14" ht="15.75" customHeight="1">
      <c r="N596" s="57"/>
    </row>
    <row r="597" spans="14:14" ht="15.75" customHeight="1">
      <c r="N597" s="57"/>
    </row>
    <row r="598" spans="14:14" ht="15.75" customHeight="1">
      <c r="N598" s="57"/>
    </row>
    <row r="599" spans="14:14" ht="15.75" customHeight="1">
      <c r="N599" s="57"/>
    </row>
    <row r="600" spans="14:14" ht="15.75" customHeight="1">
      <c r="N600" s="57"/>
    </row>
    <row r="601" spans="14:14" ht="15.75" customHeight="1">
      <c r="N601" s="57"/>
    </row>
    <row r="602" spans="14:14" ht="15.75" customHeight="1">
      <c r="N602" s="57"/>
    </row>
    <row r="603" spans="14:14" ht="15.75" customHeight="1">
      <c r="N603" s="57"/>
    </row>
    <row r="604" spans="14:14" ht="15.75" customHeight="1">
      <c r="N604" s="57"/>
    </row>
    <row r="605" spans="14:14" ht="15.75" customHeight="1">
      <c r="N605" s="57"/>
    </row>
    <row r="606" spans="14:14" ht="15.75" customHeight="1">
      <c r="N606" s="57"/>
    </row>
    <row r="607" spans="14:14" ht="15.75" customHeight="1">
      <c r="N607" s="57"/>
    </row>
    <row r="608" spans="14:14" ht="15.75" customHeight="1">
      <c r="N608" s="57"/>
    </row>
    <row r="609" spans="14:14" ht="15.75" customHeight="1">
      <c r="N609" s="57"/>
    </row>
    <row r="610" spans="14:14" ht="15.75" customHeight="1">
      <c r="N610" s="57"/>
    </row>
    <row r="611" spans="14:14" ht="15.75" customHeight="1">
      <c r="N611" s="57"/>
    </row>
    <row r="612" spans="14:14" ht="15.75" customHeight="1">
      <c r="N612" s="57"/>
    </row>
    <row r="613" spans="14:14" ht="15.75" customHeight="1">
      <c r="N613" s="57"/>
    </row>
    <row r="614" spans="14:14" ht="15.75" customHeight="1">
      <c r="N614" s="57"/>
    </row>
    <row r="615" spans="14:14" ht="15.75" customHeight="1">
      <c r="N615" s="57"/>
    </row>
    <row r="616" spans="14:14" ht="15.75" customHeight="1">
      <c r="N616" s="57"/>
    </row>
    <row r="617" spans="14:14" ht="15.75" customHeight="1">
      <c r="N617" s="57"/>
    </row>
    <row r="618" spans="14:14" ht="15.75" customHeight="1">
      <c r="N618" s="57"/>
    </row>
    <row r="619" spans="14:14" ht="15.75" customHeight="1">
      <c r="N619" s="57"/>
    </row>
    <row r="620" spans="14:14" ht="15.75" customHeight="1">
      <c r="N620" s="57"/>
    </row>
    <row r="621" spans="14:14" ht="15.75" customHeight="1">
      <c r="N621" s="57"/>
    </row>
    <row r="622" spans="14:14" ht="15.75" customHeight="1">
      <c r="N622" s="57"/>
    </row>
    <row r="623" spans="14:14" ht="15.75" customHeight="1">
      <c r="N623" s="57"/>
    </row>
    <row r="624" spans="14:14" ht="15.75" customHeight="1">
      <c r="N624" s="57"/>
    </row>
    <row r="625" spans="14:14" ht="15.75" customHeight="1">
      <c r="N625" s="57"/>
    </row>
    <row r="626" spans="14:14" ht="15.75" customHeight="1">
      <c r="N626" s="57"/>
    </row>
    <row r="627" spans="14:14" ht="15.75" customHeight="1">
      <c r="N627" s="57"/>
    </row>
    <row r="628" spans="14:14" ht="15.75" customHeight="1">
      <c r="N628" s="57"/>
    </row>
    <row r="629" spans="14:14" ht="15.75" customHeight="1">
      <c r="N629" s="57"/>
    </row>
    <row r="630" spans="14:14" ht="15.75" customHeight="1">
      <c r="N630" s="57"/>
    </row>
    <row r="631" spans="14:14" ht="15.75" customHeight="1">
      <c r="N631" s="57"/>
    </row>
    <row r="632" spans="14:14" ht="15.75" customHeight="1">
      <c r="N632" s="57"/>
    </row>
    <row r="633" spans="14:14" ht="15.75" customHeight="1">
      <c r="N633" s="57"/>
    </row>
    <row r="634" spans="14:14" ht="15.75" customHeight="1">
      <c r="N634" s="57"/>
    </row>
    <row r="635" spans="14:14" ht="15.75" customHeight="1">
      <c r="N635" s="57"/>
    </row>
    <row r="636" spans="14:14" ht="15.75" customHeight="1">
      <c r="N636" s="57"/>
    </row>
    <row r="637" spans="14:14" ht="15.75" customHeight="1">
      <c r="N637" s="57"/>
    </row>
    <row r="638" spans="14:14" ht="15.75" customHeight="1">
      <c r="N638" s="57"/>
    </row>
    <row r="639" spans="14:14" ht="15.75" customHeight="1">
      <c r="N639" s="57"/>
    </row>
    <row r="640" spans="14:14" ht="15.75" customHeight="1">
      <c r="N640" s="57"/>
    </row>
    <row r="641" spans="14:14" ht="15.75" customHeight="1">
      <c r="N641" s="57"/>
    </row>
    <row r="642" spans="14:14" ht="15.75" customHeight="1">
      <c r="N642" s="57"/>
    </row>
    <row r="643" spans="14:14" ht="15.75" customHeight="1">
      <c r="N643" s="57"/>
    </row>
    <row r="644" spans="14:14" ht="15.75" customHeight="1">
      <c r="N644" s="57"/>
    </row>
    <row r="645" spans="14:14" ht="15.75" customHeight="1">
      <c r="N645" s="57"/>
    </row>
    <row r="646" spans="14:14" ht="15.75" customHeight="1">
      <c r="N646" s="57"/>
    </row>
    <row r="647" spans="14:14" ht="15.75" customHeight="1">
      <c r="N647" s="57"/>
    </row>
    <row r="648" spans="14:14" ht="15.75" customHeight="1">
      <c r="N648" s="57"/>
    </row>
    <row r="649" spans="14:14" ht="15.75" customHeight="1">
      <c r="N649" s="57"/>
    </row>
    <row r="650" spans="14:14" ht="15.75" customHeight="1">
      <c r="N650" s="57"/>
    </row>
    <row r="651" spans="14:14" ht="15.75" customHeight="1">
      <c r="N651" s="57"/>
    </row>
    <row r="652" spans="14:14" ht="15.75" customHeight="1">
      <c r="N652" s="57"/>
    </row>
    <row r="653" spans="14:14" ht="15.75" customHeight="1">
      <c r="N653" s="57"/>
    </row>
    <row r="654" spans="14:14" ht="15.75" customHeight="1">
      <c r="N654" s="57"/>
    </row>
    <row r="655" spans="14:14" ht="15.75" customHeight="1">
      <c r="N655" s="57"/>
    </row>
    <row r="656" spans="14:14" ht="15.75" customHeight="1">
      <c r="N656" s="57"/>
    </row>
    <row r="657" spans="14:14" ht="15.75" customHeight="1">
      <c r="N657" s="57"/>
    </row>
    <row r="658" spans="14:14" ht="15.75" customHeight="1">
      <c r="N658" s="57"/>
    </row>
    <row r="659" spans="14:14" ht="15.75" customHeight="1">
      <c r="N659" s="57"/>
    </row>
    <row r="660" spans="14:14" ht="15.75" customHeight="1">
      <c r="N660" s="57"/>
    </row>
    <row r="661" spans="14:14" ht="15.75" customHeight="1">
      <c r="N661" s="57"/>
    </row>
    <row r="662" spans="14:14" ht="15.75" customHeight="1">
      <c r="N662" s="57"/>
    </row>
    <row r="663" spans="14:14" ht="15.75" customHeight="1">
      <c r="N663" s="57"/>
    </row>
    <row r="664" spans="14:14" ht="15.75" customHeight="1">
      <c r="N664" s="57"/>
    </row>
    <row r="665" spans="14:14" ht="15.75" customHeight="1">
      <c r="N665" s="57"/>
    </row>
    <row r="666" spans="14:14" ht="15.75" customHeight="1">
      <c r="N666" s="57"/>
    </row>
    <row r="667" spans="14:14" ht="15.75" customHeight="1">
      <c r="N667" s="57"/>
    </row>
    <row r="668" spans="14:14" ht="15.75" customHeight="1">
      <c r="N668" s="57"/>
    </row>
    <row r="669" spans="14:14" ht="15.75" customHeight="1">
      <c r="N669" s="57"/>
    </row>
    <row r="670" spans="14:14" ht="15.75" customHeight="1">
      <c r="N670" s="57"/>
    </row>
    <row r="671" spans="14:14" ht="15.75" customHeight="1">
      <c r="N671" s="57"/>
    </row>
    <row r="672" spans="14:14" ht="15.75" customHeight="1">
      <c r="N672" s="57"/>
    </row>
    <row r="673" spans="14:14" ht="15.75" customHeight="1">
      <c r="N673" s="57"/>
    </row>
    <row r="674" spans="14:14" ht="15.75" customHeight="1">
      <c r="N674" s="57"/>
    </row>
    <row r="675" spans="14:14" ht="15.75" customHeight="1">
      <c r="N675" s="57"/>
    </row>
    <row r="676" spans="14:14" ht="15.75" customHeight="1">
      <c r="N676" s="57"/>
    </row>
    <row r="677" spans="14:14" ht="15.75" customHeight="1">
      <c r="N677" s="57"/>
    </row>
    <row r="678" spans="14:14" ht="15.75" customHeight="1">
      <c r="N678" s="57"/>
    </row>
    <row r="679" spans="14:14" ht="15.75" customHeight="1">
      <c r="N679" s="57"/>
    </row>
    <row r="680" spans="14:14" ht="15.75" customHeight="1">
      <c r="N680" s="57"/>
    </row>
    <row r="681" spans="14:14" ht="15.75" customHeight="1">
      <c r="N681" s="57"/>
    </row>
    <row r="682" spans="14:14" ht="15.75" customHeight="1">
      <c r="N682" s="57"/>
    </row>
    <row r="683" spans="14:14" ht="15.75" customHeight="1">
      <c r="N683" s="57"/>
    </row>
    <row r="684" spans="14:14" ht="15.75" customHeight="1">
      <c r="N684" s="57"/>
    </row>
    <row r="685" spans="14:14" ht="15.75" customHeight="1">
      <c r="N685" s="57"/>
    </row>
    <row r="686" spans="14:14" ht="15.75" customHeight="1">
      <c r="N686" s="57"/>
    </row>
    <row r="687" spans="14:14" ht="15.75" customHeight="1">
      <c r="N687" s="57"/>
    </row>
    <row r="688" spans="14:14" ht="15.75" customHeight="1">
      <c r="N688" s="57"/>
    </row>
    <row r="689" spans="14:14" ht="15.75" customHeight="1">
      <c r="N689" s="57"/>
    </row>
    <row r="690" spans="14:14" ht="15.75" customHeight="1">
      <c r="N690" s="57"/>
    </row>
    <row r="691" spans="14:14" ht="15.75" customHeight="1">
      <c r="N691" s="57"/>
    </row>
    <row r="692" spans="14:14" ht="15.75" customHeight="1">
      <c r="N692" s="57"/>
    </row>
    <row r="693" spans="14:14" ht="15.75" customHeight="1">
      <c r="N693" s="57"/>
    </row>
    <row r="694" spans="14:14" ht="15.75" customHeight="1">
      <c r="N694" s="57"/>
    </row>
    <row r="695" spans="14:14" ht="15.75" customHeight="1">
      <c r="N695" s="57"/>
    </row>
    <row r="696" spans="14:14" ht="15.75" customHeight="1">
      <c r="N696" s="57"/>
    </row>
    <row r="697" spans="14:14" ht="15.75" customHeight="1">
      <c r="N697" s="57"/>
    </row>
    <row r="698" spans="14:14" ht="15.75" customHeight="1">
      <c r="N698" s="57"/>
    </row>
    <row r="699" spans="14:14" ht="15.75" customHeight="1">
      <c r="N699" s="57"/>
    </row>
    <row r="700" spans="14:14" ht="15.75" customHeight="1">
      <c r="N700" s="57"/>
    </row>
    <row r="701" spans="14:14" ht="15.75" customHeight="1">
      <c r="N701" s="57"/>
    </row>
    <row r="702" spans="14:14" ht="15.75" customHeight="1">
      <c r="N702" s="57"/>
    </row>
    <row r="703" spans="14:14" ht="15.75" customHeight="1">
      <c r="N703" s="57"/>
    </row>
    <row r="704" spans="14:14" ht="15.75" customHeight="1">
      <c r="N704" s="57"/>
    </row>
    <row r="705" spans="14:14" ht="15.75" customHeight="1">
      <c r="N705" s="57"/>
    </row>
    <row r="706" spans="14:14" ht="15.75" customHeight="1">
      <c r="N706" s="57"/>
    </row>
    <row r="707" spans="14:14" ht="15.75" customHeight="1">
      <c r="N707" s="57"/>
    </row>
    <row r="708" spans="14:14" ht="15.75" customHeight="1">
      <c r="N708" s="57"/>
    </row>
    <row r="709" spans="14:14" ht="15.75" customHeight="1">
      <c r="N709" s="57"/>
    </row>
    <row r="710" spans="14:14" ht="15.75" customHeight="1">
      <c r="N710" s="57"/>
    </row>
    <row r="711" spans="14:14" ht="15.75" customHeight="1">
      <c r="N711" s="57"/>
    </row>
    <row r="712" spans="14:14" ht="15.75" customHeight="1">
      <c r="N712" s="57"/>
    </row>
    <row r="713" spans="14:14" ht="15.75" customHeight="1">
      <c r="N713" s="57"/>
    </row>
    <row r="714" spans="14:14" ht="15.75" customHeight="1">
      <c r="N714" s="57"/>
    </row>
    <row r="715" spans="14:14" ht="15.75" customHeight="1">
      <c r="N715" s="57"/>
    </row>
    <row r="716" spans="14:14" ht="15.75" customHeight="1">
      <c r="N716" s="57"/>
    </row>
    <row r="717" spans="14:14" ht="15.75" customHeight="1">
      <c r="N717" s="57"/>
    </row>
    <row r="718" spans="14:14" ht="15.75" customHeight="1">
      <c r="N718" s="57"/>
    </row>
    <row r="719" spans="14:14" ht="15.75" customHeight="1">
      <c r="N719" s="57"/>
    </row>
    <row r="720" spans="14:14" ht="15.75" customHeight="1">
      <c r="N720" s="57"/>
    </row>
    <row r="721" spans="14:14" ht="15.75" customHeight="1">
      <c r="N721" s="57"/>
    </row>
    <row r="722" spans="14:14" ht="15.75" customHeight="1">
      <c r="N722" s="57"/>
    </row>
    <row r="723" spans="14:14" ht="15.75" customHeight="1">
      <c r="N723" s="57"/>
    </row>
    <row r="724" spans="14:14" ht="15.75" customHeight="1">
      <c r="N724" s="57"/>
    </row>
    <row r="725" spans="14:14" ht="15.75" customHeight="1">
      <c r="N725" s="57"/>
    </row>
    <row r="726" spans="14:14" ht="15.75" customHeight="1">
      <c r="N726" s="57"/>
    </row>
    <row r="727" spans="14:14" ht="15.75" customHeight="1">
      <c r="N727" s="57"/>
    </row>
    <row r="728" spans="14:14" ht="15.75" customHeight="1">
      <c r="N728" s="57"/>
    </row>
    <row r="729" spans="14:14" ht="15.75" customHeight="1">
      <c r="N729" s="57"/>
    </row>
    <row r="730" spans="14:14" ht="15.75" customHeight="1">
      <c r="N730" s="57"/>
    </row>
    <row r="731" spans="14:14" ht="15.75" customHeight="1">
      <c r="N731" s="57"/>
    </row>
    <row r="732" spans="14:14" ht="15.75" customHeight="1">
      <c r="N732" s="57"/>
    </row>
    <row r="733" spans="14:14" ht="15.75" customHeight="1">
      <c r="N733" s="57"/>
    </row>
    <row r="734" spans="14:14" ht="15.75" customHeight="1">
      <c r="N734" s="57"/>
    </row>
    <row r="735" spans="14:14" ht="15.75" customHeight="1">
      <c r="N735" s="57"/>
    </row>
    <row r="736" spans="14:14" ht="15.75" customHeight="1">
      <c r="N736" s="57"/>
    </row>
    <row r="737" spans="14:14" ht="15.75" customHeight="1">
      <c r="N737" s="57"/>
    </row>
    <row r="738" spans="14:14" ht="15.75" customHeight="1">
      <c r="N738" s="57"/>
    </row>
    <row r="739" spans="14:14" ht="15.75" customHeight="1">
      <c r="N739" s="57"/>
    </row>
    <row r="740" spans="14:14" ht="15.75" customHeight="1">
      <c r="N740" s="57"/>
    </row>
    <row r="741" spans="14:14" ht="15.75" customHeight="1">
      <c r="N741" s="57"/>
    </row>
    <row r="742" spans="14:14" ht="15.75" customHeight="1">
      <c r="N742" s="57"/>
    </row>
    <row r="743" spans="14:14" ht="15.75" customHeight="1">
      <c r="N743" s="57"/>
    </row>
    <row r="744" spans="14:14" ht="15.75" customHeight="1">
      <c r="N744" s="57"/>
    </row>
    <row r="745" spans="14:14" ht="15.75" customHeight="1">
      <c r="N745" s="57"/>
    </row>
    <row r="746" spans="14:14" ht="15.75" customHeight="1">
      <c r="N746" s="57"/>
    </row>
    <row r="747" spans="14:14" ht="15.75" customHeight="1">
      <c r="N747" s="57"/>
    </row>
    <row r="748" spans="14:14" ht="15.75" customHeight="1">
      <c r="N748" s="57"/>
    </row>
    <row r="749" spans="14:14" ht="15.75" customHeight="1">
      <c r="N749" s="57"/>
    </row>
    <row r="750" spans="14:14" ht="15.75" customHeight="1">
      <c r="N750" s="57"/>
    </row>
    <row r="751" spans="14:14" ht="15.75" customHeight="1">
      <c r="N751" s="57"/>
    </row>
    <row r="752" spans="14:14" ht="15.75" customHeight="1">
      <c r="N752" s="57"/>
    </row>
    <row r="753" spans="14:14" ht="15.75" customHeight="1">
      <c r="N753" s="57"/>
    </row>
    <row r="754" spans="14:14" ht="15.75" customHeight="1">
      <c r="N754" s="57"/>
    </row>
    <row r="755" spans="14:14" ht="15.75" customHeight="1">
      <c r="N755" s="57"/>
    </row>
    <row r="756" spans="14:14" ht="15.75" customHeight="1">
      <c r="N756" s="57"/>
    </row>
    <row r="757" spans="14:14" ht="15.75" customHeight="1">
      <c r="N757" s="57"/>
    </row>
    <row r="758" spans="14:14" ht="15.75" customHeight="1">
      <c r="N758" s="57"/>
    </row>
    <row r="759" spans="14:14" ht="15.75" customHeight="1">
      <c r="N759" s="57"/>
    </row>
    <row r="760" spans="14:14" ht="15.75" customHeight="1">
      <c r="N760" s="57"/>
    </row>
    <row r="761" spans="14:14" ht="15.75" customHeight="1">
      <c r="N761" s="57"/>
    </row>
    <row r="762" spans="14:14" ht="15.75" customHeight="1">
      <c r="N762" s="57"/>
    </row>
    <row r="763" spans="14:14" ht="15.75" customHeight="1">
      <c r="N763" s="57"/>
    </row>
    <row r="764" spans="14:14" ht="15.75" customHeight="1">
      <c r="N764" s="57"/>
    </row>
    <row r="765" spans="14:14" ht="15.75" customHeight="1">
      <c r="N765" s="57"/>
    </row>
    <row r="766" spans="14:14" ht="15.75" customHeight="1">
      <c r="N766" s="57"/>
    </row>
    <row r="767" spans="14:14" ht="15.75" customHeight="1">
      <c r="N767" s="57"/>
    </row>
    <row r="768" spans="14:14" ht="15.75" customHeight="1">
      <c r="N768" s="57"/>
    </row>
    <row r="769" spans="14:14" ht="15.75" customHeight="1">
      <c r="N769" s="57"/>
    </row>
    <row r="770" spans="14:14" ht="15.75" customHeight="1">
      <c r="N770" s="57"/>
    </row>
    <row r="771" spans="14:14" ht="15.75" customHeight="1">
      <c r="N771" s="57"/>
    </row>
    <row r="772" spans="14:14" ht="15.75" customHeight="1">
      <c r="N772" s="57"/>
    </row>
    <row r="773" spans="14:14" ht="15.75" customHeight="1">
      <c r="N773" s="57"/>
    </row>
    <row r="774" spans="14:14" ht="15.75" customHeight="1">
      <c r="N774" s="57"/>
    </row>
    <row r="775" spans="14:14" ht="15.75" customHeight="1">
      <c r="N775" s="57"/>
    </row>
    <row r="776" spans="14:14" ht="15.75" customHeight="1">
      <c r="N776" s="57"/>
    </row>
    <row r="777" spans="14:14" ht="15.75" customHeight="1">
      <c r="N777" s="57"/>
    </row>
    <row r="778" spans="14:14" ht="15.75" customHeight="1">
      <c r="N778" s="57"/>
    </row>
    <row r="779" spans="14:14" ht="15.75" customHeight="1">
      <c r="N779" s="57"/>
    </row>
    <row r="780" spans="14:14" ht="15.75" customHeight="1">
      <c r="N780" s="57"/>
    </row>
    <row r="781" spans="14:14" ht="15.75" customHeight="1">
      <c r="N781" s="57"/>
    </row>
    <row r="782" spans="14:14" ht="15.75" customHeight="1">
      <c r="N782" s="57"/>
    </row>
    <row r="783" spans="14:14" ht="15.75" customHeight="1">
      <c r="N783" s="57"/>
    </row>
    <row r="784" spans="14:14" ht="15.75" customHeight="1">
      <c r="N784" s="57"/>
    </row>
    <row r="785" spans="14:14" ht="15.75" customHeight="1">
      <c r="N785" s="57"/>
    </row>
    <row r="786" spans="14:14" ht="15.75" customHeight="1">
      <c r="N786" s="57"/>
    </row>
    <row r="787" spans="14:14" ht="15.75" customHeight="1">
      <c r="N787" s="57"/>
    </row>
    <row r="788" spans="14:14" ht="15.75" customHeight="1">
      <c r="N788" s="57"/>
    </row>
    <row r="789" spans="14:14" ht="15.75" customHeight="1">
      <c r="N789" s="57"/>
    </row>
    <row r="790" spans="14:14" ht="15.75" customHeight="1">
      <c r="N790" s="57"/>
    </row>
    <row r="791" spans="14:14" ht="15.75" customHeight="1">
      <c r="N791" s="57"/>
    </row>
    <row r="792" spans="14:14" ht="15.75" customHeight="1">
      <c r="N792" s="57"/>
    </row>
    <row r="793" spans="14:14" ht="15.75" customHeight="1">
      <c r="N793" s="57"/>
    </row>
    <row r="794" spans="14:14" ht="15.75" customHeight="1">
      <c r="N794" s="57"/>
    </row>
    <row r="795" spans="14:14" ht="15.75" customHeight="1">
      <c r="N795" s="57"/>
    </row>
    <row r="796" spans="14:14" ht="15.75" customHeight="1">
      <c r="N796" s="57"/>
    </row>
    <row r="797" spans="14:14" ht="15.75" customHeight="1">
      <c r="N797" s="57"/>
    </row>
    <row r="798" spans="14:14" ht="15.75" customHeight="1">
      <c r="N798" s="57"/>
    </row>
    <row r="799" spans="14:14" ht="15.75" customHeight="1">
      <c r="N799" s="57"/>
    </row>
    <row r="800" spans="14:14" ht="15.75" customHeight="1">
      <c r="N800" s="57"/>
    </row>
    <row r="801" spans="14:14" ht="15.75" customHeight="1">
      <c r="N801" s="57"/>
    </row>
    <row r="802" spans="14:14" ht="15.75" customHeight="1">
      <c r="N802" s="57"/>
    </row>
    <row r="803" spans="14:14" ht="15.75" customHeight="1">
      <c r="N803" s="57"/>
    </row>
    <row r="804" spans="14:14" ht="15.75" customHeight="1">
      <c r="N804" s="57"/>
    </row>
    <row r="805" spans="14:14" ht="15.75" customHeight="1">
      <c r="N805" s="57"/>
    </row>
    <row r="806" spans="14:14" ht="15.75" customHeight="1">
      <c r="N806" s="57"/>
    </row>
    <row r="807" spans="14:14" ht="15.75" customHeight="1">
      <c r="N807" s="57"/>
    </row>
    <row r="808" spans="14:14" ht="15.75" customHeight="1">
      <c r="N808" s="57"/>
    </row>
    <row r="809" spans="14:14" ht="15.75" customHeight="1">
      <c r="N809" s="57"/>
    </row>
    <row r="810" spans="14:14" ht="15.75" customHeight="1">
      <c r="N810" s="57"/>
    </row>
    <row r="811" spans="14:14" ht="15.75" customHeight="1">
      <c r="N811" s="57"/>
    </row>
    <row r="812" spans="14:14" ht="15.75" customHeight="1">
      <c r="N812" s="57"/>
    </row>
    <row r="813" spans="14:14" ht="15.75" customHeight="1">
      <c r="N813" s="57"/>
    </row>
    <row r="814" spans="14:14" ht="15.75" customHeight="1">
      <c r="N814" s="57"/>
    </row>
    <row r="815" spans="14:14" ht="15.75" customHeight="1">
      <c r="N815" s="57"/>
    </row>
    <row r="816" spans="14:14" ht="15.75" customHeight="1">
      <c r="N816" s="57"/>
    </row>
    <row r="817" spans="14:14" ht="15.75" customHeight="1">
      <c r="N817" s="57"/>
    </row>
    <row r="818" spans="14:14" ht="15.75" customHeight="1">
      <c r="N818" s="57"/>
    </row>
    <row r="819" spans="14:14" ht="15.75" customHeight="1">
      <c r="N819" s="57"/>
    </row>
    <row r="820" spans="14:14" ht="15.75" customHeight="1">
      <c r="N820" s="57"/>
    </row>
    <row r="821" spans="14:14" ht="15.75" customHeight="1">
      <c r="N821" s="57"/>
    </row>
    <row r="822" spans="14:14" ht="15.75" customHeight="1">
      <c r="N822" s="57"/>
    </row>
    <row r="823" spans="14:14" ht="15.75" customHeight="1">
      <c r="N823" s="57"/>
    </row>
    <row r="824" spans="14:14" ht="15.75" customHeight="1">
      <c r="N824" s="57"/>
    </row>
    <row r="825" spans="14:14" ht="15.75" customHeight="1">
      <c r="N825" s="57"/>
    </row>
    <row r="826" spans="14:14" ht="15.75" customHeight="1">
      <c r="N826" s="57"/>
    </row>
    <row r="827" spans="14:14" ht="15.75" customHeight="1">
      <c r="N827" s="57"/>
    </row>
    <row r="828" spans="14:14" ht="15.75" customHeight="1">
      <c r="N828" s="57"/>
    </row>
    <row r="829" spans="14:14" ht="15.75" customHeight="1">
      <c r="N829" s="57"/>
    </row>
    <row r="830" spans="14:14" ht="15.75" customHeight="1">
      <c r="N830" s="57"/>
    </row>
    <row r="831" spans="14:14" ht="15.75" customHeight="1">
      <c r="N831" s="57"/>
    </row>
    <row r="832" spans="14:14" ht="15.75" customHeight="1">
      <c r="N832" s="57"/>
    </row>
    <row r="833" spans="14:14" ht="15.75" customHeight="1">
      <c r="N833" s="57"/>
    </row>
    <row r="834" spans="14:14" ht="15.75" customHeight="1">
      <c r="N834" s="57"/>
    </row>
    <row r="835" spans="14:14" ht="15.75" customHeight="1">
      <c r="N835" s="57"/>
    </row>
    <row r="836" spans="14:14" ht="15.75" customHeight="1">
      <c r="N836" s="57"/>
    </row>
    <row r="837" spans="14:14" ht="15.75" customHeight="1">
      <c r="N837" s="57"/>
    </row>
    <row r="838" spans="14:14" ht="15.75" customHeight="1">
      <c r="N838" s="57"/>
    </row>
    <row r="839" spans="14:14" ht="15.75" customHeight="1">
      <c r="N839" s="57"/>
    </row>
    <row r="840" spans="14:14" ht="15.75" customHeight="1">
      <c r="N840" s="57"/>
    </row>
    <row r="841" spans="14:14" ht="15.75" customHeight="1">
      <c r="N841" s="57"/>
    </row>
    <row r="842" spans="14:14" ht="15.75" customHeight="1">
      <c r="N842" s="57"/>
    </row>
    <row r="843" spans="14:14" ht="15.75" customHeight="1">
      <c r="N843" s="57"/>
    </row>
    <row r="844" spans="14:14" ht="15.75" customHeight="1">
      <c r="N844" s="57"/>
    </row>
    <row r="845" spans="14:14" ht="15.75" customHeight="1">
      <c r="N845" s="57"/>
    </row>
    <row r="846" spans="14:14" ht="15.75" customHeight="1">
      <c r="N846" s="57"/>
    </row>
    <row r="847" spans="14:14" ht="15.75" customHeight="1">
      <c r="N847" s="57"/>
    </row>
    <row r="848" spans="14:14" ht="15.75" customHeight="1">
      <c r="N848" s="57"/>
    </row>
    <row r="849" spans="14:14" ht="15.75" customHeight="1">
      <c r="N849" s="57"/>
    </row>
    <row r="850" spans="14:14" ht="15.75" customHeight="1">
      <c r="N850" s="57"/>
    </row>
    <row r="851" spans="14:14" ht="15.75" customHeight="1">
      <c r="N851" s="57"/>
    </row>
    <row r="852" spans="14:14" ht="15.75" customHeight="1">
      <c r="N852" s="57"/>
    </row>
    <row r="853" spans="14:14" ht="15.75" customHeight="1">
      <c r="N853" s="57"/>
    </row>
    <row r="854" spans="14:14" ht="15.75" customHeight="1">
      <c r="N854" s="57"/>
    </row>
    <row r="855" spans="14:14" ht="15.75" customHeight="1">
      <c r="N855" s="57"/>
    </row>
    <row r="856" spans="14:14" ht="15.75" customHeight="1">
      <c r="N856" s="57"/>
    </row>
    <row r="857" spans="14:14" ht="15.75" customHeight="1">
      <c r="N857" s="57"/>
    </row>
    <row r="858" spans="14:14" ht="15.75" customHeight="1">
      <c r="N858" s="57"/>
    </row>
    <row r="859" spans="14:14" ht="15.75" customHeight="1">
      <c r="N859" s="57"/>
    </row>
    <row r="860" spans="14:14" ht="15.75" customHeight="1">
      <c r="N860" s="57"/>
    </row>
    <row r="861" spans="14:14" ht="15.75" customHeight="1">
      <c r="N861" s="57"/>
    </row>
    <row r="862" spans="14:14" ht="15.75" customHeight="1">
      <c r="N862" s="57"/>
    </row>
    <row r="863" spans="14:14" ht="15.75" customHeight="1">
      <c r="N863" s="57"/>
    </row>
    <row r="864" spans="14:14" ht="15.75" customHeight="1">
      <c r="N864" s="57"/>
    </row>
    <row r="865" spans="14:14" ht="15.75" customHeight="1">
      <c r="N865" s="57"/>
    </row>
    <row r="866" spans="14:14" ht="15.75" customHeight="1">
      <c r="N866" s="57"/>
    </row>
    <row r="867" spans="14:14" ht="15.75" customHeight="1">
      <c r="N867" s="57"/>
    </row>
    <row r="868" spans="14:14" ht="15.75" customHeight="1">
      <c r="N868" s="57"/>
    </row>
    <row r="869" spans="14:14" ht="15.75" customHeight="1">
      <c r="N869" s="57"/>
    </row>
    <row r="870" spans="14:14" ht="15.75" customHeight="1">
      <c r="N870" s="57"/>
    </row>
    <row r="871" spans="14:14" ht="15.75" customHeight="1">
      <c r="N871" s="57"/>
    </row>
    <row r="872" spans="14:14" ht="15.75" customHeight="1">
      <c r="N872" s="57"/>
    </row>
    <row r="873" spans="14:14" ht="15.75" customHeight="1">
      <c r="N873" s="57"/>
    </row>
    <row r="874" spans="14:14" ht="15.75" customHeight="1">
      <c r="N874" s="57"/>
    </row>
    <row r="875" spans="14:14" ht="15.75" customHeight="1">
      <c r="N875" s="57"/>
    </row>
    <row r="876" spans="14:14" ht="15.75" customHeight="1">
      <c r="N876" s="57"/>
    </row>
    <row r="877" spans="14:14" ht="15.75" customHeight="1">
      <c r="N877" s="57"/>
    </row>
    <row r="878" spans="14:14" ht="15.75" customHeight="1">
      <c r="N878" s="57"/>
    </row>
    <row r="879" spans="14:14" ht="15.75" customHeight="1">
      <c r="N879" s="57"/>
    </row>
    <row r="880" spans="14:14" ht="15.75" customHeight="1">
      <c r="N880" s="57"/>
    </row>
    <row r="881" spans="14:14" ht="15.75" customHeight="1">
      <c r="N881" s="57"/>
    </row>
    <row r="882" spans="14:14" ht="15.75" customHeight="1">
      <c r="N882" s="57"/>
    </row>
    <row r="883" spans="14:14" ht="15.75" customHeight="1">
      <c r="N883" s="57"/>
    </row>
    <row r="884" spans="14:14" ht="15.75" customHeight="1">
      <c r="N884" s="57"/>
    </row>
    <row r="885" spans="14:14" ht="15.75" customHeight="1">
      <c r="N885" s="57"/>
    </row>
    <row r="886" spans="14:14" ht="15.75" customHeight="1">
      <c r="N886" s="57"/>
    </row>
    <row r="887" spans="14:14" ht="15.75" customHeight="1">
      <c r="N887" s="57"/>
    </row>
    <row r="888" spans="14:14" ht="15.75" customHeight="1">
      <c r="N888" s="57"/>
    </row>
    <row r="889" spans="14:14" ht="15.75" customHeight="1">
      <c r="N889" s="57"/>
    </row>
    <row r="890" spans="14:14" ht="15.75" customHeight="1">
      <c r="N890" s="57"/>
    </row>
    <row r="891" spans="14:14" ht="15.75" customHeight="1">
      <c r="N891" s="57"/>
    </row>
    <row r="892" spans="14:14" ht="15.75" customHeight="1">
      <c r="N892" s="57"/>
    </row>
    <row r="893" spans="14:14" ht="15.75" customHeight="1">
      <c r="N893" s="57"/>
    </row>
    <row r="894" spans="14:14" ht="15.75" customHeight="1">
      <c r="N894" s="57"/>
    </row>
    <row r="895" spans="14:14" ht="15.75" customHeight="1">
      <c r="N895" s="57"/>
    </row>
    <row r="896" spans="14:14" ht="15.75" customHeight="1">
      <c r="N896" s="57"/>
    </row>
    <row r="897" spans="14:14" ht="15.75" customHeight="1">
      <c r="N897" s="57"/>
    </row>
    <row r="898" spans="14:14" ht="15.75" customHeight="1">
      <c r="N898" s="57"/>
    </row>
    <row r="899" spans="14:14" ht="15.75" customHeight="1">
      <c r="N899" s="57"/>
    </row>
    <row r="900" spans="14:14" ht="15.75" customHeight="1">
      <c r="N900" s="57"/>
    </row>
    <row r="901" spans="14:14" ht="15.75" customHeight="1">
      <c r="N901" s="57"/>
    </row>
    <row r="902" spans="14:14" ht="15.75" customHeight="1">
      <c r="N902" s="57"/>
    </row>
    <row r="903" spans="14:14" ht="15.75" customHeight="1">
      <c r="N903" s="57"/>
    </row>
    <row r="904" spans="14:14" ht="15.75" customHeight="1">
      <c r="N904" s="57"/>
    </row>
    <row r="905" spans="14:14" ht="15.75" customHeight="1">
      <c r="N905" s="57"/>
    </row>
    <row r="906" spans="14:14" ht="15.75" customHeight="1">
      <c r="N906" s="57"/>
    </row>
    <row r="907" spans="14:14" ht="15.75" customHeight="1">
      <c r="N907" s="57"/>
    </row>
    <row r="908" spans="14:14" ht="15.75" customHeight="1">
      <c r="N908" s="57"/>
    </row>
    <row r="909" spans="14:14" ht="15.75" customHeight="1">
      <c r="N909" s="57"/>
    </row>
    <row r="910" spans="14:14" ht="15.75" customHeight="1">
      <c r="N910" s="57"/>
    </row>
    <row r="911" spans="14:14" ht="15.75" customHeight="1">
      <c r="N911" s="57"/>
    </row>
    <row r="912" spans="14:14" ht="15.75" customHeight="1">
      <c r="N912" s="57"/>
    </row>
    <row r="913" spans="14:14" ht="15.75" customHeight="1">
      <c r="N913" s="57"/>
    </row>
    <row r="914" spans="14:14" ht="15.75" customHeight="1">
      <c r="N914" s="57"/>
    </row>
    <row r="915" spans="14:14" ht="15.75" customHeight="1">
      <c r="N915" s="57"/>
    </row>
    <row r="916" spans="14:14" ht="15.75" customHeight="1">
      <c r="N916" s="57"/>
    </row>
    <row r="917" spans="14:14" ht="15.75" customHeight="1">
      <c r="N917" s="57"/>
    </row>
    <row r="918" spans="14:14" ht="15.75" customHeight="1">
      <c r="N918" s="57"/>
    </row>
    <row r="919" spans="14:14" ht="15.75" customHeight="1">
      <c r="N919" s="57"/>
    </row>
    <row r="920" spans="14:14" ht="15.75" customHeight="1">
      <c r="N920" s="57"/>
    </row>
    <row r="921" spans="14:14" ht="15.75" customHeight="1">
      <c r="N921" s="57"/>
    </row>
    <row r="922" spans="14:14" ht="15.75" customHeight="1">
      <c r="N922" s="57"/>
    </row>
    <row r="923" spans="14:14" ht="15.75" customHeight="1">
      <c r="N923" s="57"/>
    </row>
    <row r="924" spans="14:14" ht="15.75" customHeight="1">
      <c r="N924" s="57"/>
    </row>
    <row r="925" spans="14:14" ht="15.75" customHeight="1">
      <c r="N925" s="57"/>
    </row>
    <row r="926" spans="14:14" ht="15.75" customHeight="1">
      <c r="N926" s="57"/>
    </row>
    <row r="927" spans="14:14" ht="15.75" customHeight="1">
      <c r="N927" s="57"/>
    </row>
    <row r="928" spans="14:14" ht="15.75" customHeight="1">
      <c r="N928" s="57"/>
    </row>
    <row r="929" spans="14:14" ht="15.75" customHeight="1">
      <c r="N929" s="57"/>
    </row>
    <row r="930" spans="14:14" ht="15.75" customHeight="1">
      <c r="N930" s="57"/>
    </row>
    <row r="931" spans="14:14" ht="15.75" customHeight="1">
      <c r="N931" s="57"/>
    </row>
    <row r="932" spans="14:14" ht="15.75" customHeight="1">
      <c r="N932" s="57"/>
    </row>
    <row r="933" spans="14:14" ht="15.75" customHeight="1">
      <c r="N933" s="57"/>
    </row>
    <row r="934" spans="14:14" ht="15.75" customHeight="1">
      <c r="N934" s="57"/>
    </row>
    <row r="935" spans="14:14" ht="15.75" customHeight="1">
      <c r="N935" s="57"/>
    </row>
    <row r="936" spans="14:14" ht="15.75" customHeight="1">
      <c r="N936" s="57"/>
    </row>
    <row r="937" spans="14:14" ht="15.75" customHeight="1">
      <c r="N937" s="57"/>
    </row>
    <row r="938" spans="14:14" ht="15.75" customHeight="1">
      <c r="N938" s="57"/>
    </row>
    <row r="939" spans="14:14" ht="15.75" customHeight="1">
      <c r="N939" s="57"/>
    </row>
    <row r="940" spans="14:14" ht="15.75" customHeight="1">
      <c r="N940" s="57"/>
    </row>
    <row r="941" spans="14:14" ht="15.75" customHeight="1">
      <c r="N941" s="57"/>
    </row>
    <row r="942" spans="14:14" ht="15.75" customHeight="1">
      <c r="N942" s="57"/>
    </row>
    <row r="943" spans="14:14" ht="15.75" customHeight="1">
      <c r="N943" s="57"/>
    </row>
    <row r="944" spans="14:14" ht="15.75" customHeight="1">
      <c r="N944" s="57"/>
    </row>
    <row r="945" spans="14:14" ht="15.75" customHeight="1">
      <c r="N945" s="57"/>
    </row>
    <row r="946" spans="14:14" ht="15.75" customHeight="1">
      <c r="N946" s="57"/>
    </row>
    <row r="947" spans="14:14" ht="15.75" customHeight="1">
      <c r="N947" s="57"/>
    </row>
    <row r="948" spans="14:14" ht="15.75" customHeight="1">
      <c r="N948" s="57"/>
    </row>
    <row r="949" spans="14:14" ht="15.75" customHeight="1">
      <c r="N949" s="57"/>
    </row>
    <row r="950" spans="14:14" ht="15.75" customHeight="1">
      <c r="N950" s="57"/>
    </row>
    <row r="951" spans="14:14" ht="15.75" customHeight="1">
      <c r="N951" s="57"/>
    </row>
    <row r="952" spans="14:14" ht="15.75" customHeight="1">
      <c r="N952" s="57"/>
    </row>
    <row r="953" spans="14:14" ht="15.75" customHeight="1">
      <c r="N953" s="57"/>
    </row>
    <row r="954" spans="14:14" ht="15.75" customHeight="1">
      <c r="N954" s="57"/>
    </row>
    <row r="955" spans="14:14" ht="15.75" customHeight="1">
      <c r="N955" s="57"/>
    </row>
    <row r="956" spans="14:14" ht="15.75" customHeight="1">
      <c r="N956" s="57"/>
    </row>
    <row r="957" spans="14:14" ht="15.75" customHeight="1">
      <c r="N957" s="57"/>
    </row>
    <row r="958" spans="14:14" ht="15.75" customHeight="1">
      <c r="N958" s="57"/>
    </row>
    <row r="959" spans="14:14" ht="15.75" customHeight="1">
      <c r="N959" s="57"/>
    </row>
    <row r="960" spans="14:14" ht="15.75" customHeight="1">
      <c r="N960" s="57"/>
    </row>
    <row r="961" spans="14:14" ht="15.75" customHeight="1">
      <c r="N961" s="57"/>
    </row>
    <row r="962" spans="14:14" ht="15.75" customHeight="1">
      <c r="N962" s="57"/>
    </row>
    <row r="963" spans="14:14" ht="15.75" customHeight="1">
      <c r="N963" s="57"/>
    </row>
    <row r="964" spans="14:14" ht="15.75" customHeight="1">
      <c r="N964" s="57"/>
    </row>
    <row r="965" spans="14:14" ht="15.75" customHeight="1">
      <c r="N965" s="57"/>
    </row>
    <row r="966" spans="14:14" ht="15.75" customHeight="1">
      <c r="N966" s="57"/>
    </row>
    <row r="967" spans="14:14" ht="15.75" customHeight="1">
      <c r="N967" s="57"/>
    </row>
    <row r="968" spans="14:14" ht="15.75" customHeight="1">
      <c r="N968" s="57"/>
    </row>
    <row r="969" spans="14:14" ht="15.75" customHeight="1">
      <c r="N969" s="57"/>
    </row>
    <row r="970" spans="14:14" ht="15.75" customHeight="1">
      <c r="N970" s="57"/>
    </row>
    <row r="971" spans="14:14" ht="15.75" customHeight="1">
      <c r="N971" s="57"/>
    </row>
    <row r="972" spans="14:14" ht="15.75" customHeight="1">
      <c r="N972" s="57"/>
    </row>
    <row r="973" spans="14:14" ht="15.75" customHeight="1">
      <c r="N973" s="57"/>
    </row>
    <row r="974" spans="14:14" ht="15.75" customHeight="1">
      <c r="N974" s="57"/>
    </row>
    <row r="975" spans="14:14" ht="15.75" customHeight="1">
      <c r="N975" s="57"/>
    </row>
    <row r="976" spans="14:14" ht="15.75" customHeight="1">
      <c r="N976" s="57"/>
    </row>
    <row r="977" spans="14:14" ht="15.75" customHeight="1">
      <c r="N977" s="57"/>
    </row>
    <row r="978" spans="14:14" ht="15.75" customHeight="1">
      <c r="N978" s="57"/>
    </row>
    <row r="979" spans="14:14" ht="15.75" customHeight="1">
      <c r="N979" s="57"/>
    </row>
    <row r="980" spans="14:14" ht="15.75" customHeight="1">
      <c r="N980" s="57"/>
    </row>
    <row r="981" spans="14:14" ht="15.75" customHeight="1">
      <c r="N981" s="57"/>
    </row>
    <row r="982" spans="14:14" ht="15.75" customHeight="1">
      <c r="N982" s="57"/>
    </row>
    <row r="983" spans="14:14" ht="15.75" customHeight="1">
      <c r="N983" s="57"/>
    </row>
    <row r="984" spans="14:14" ht="15.75" customHeight="1">
      <c r="N984" s="57"/>
    </row>
    <row r="985" spans="14:14" ht="15.75" customHeight="1">
      <c r="N985" s="57"/>
    </row>
    <row r="986" spans="14:14" ht="15.75" customHeight="1">
      <c r="N986" s="57"/>
    </row>
    <row r="987" spans="14:14" ht="15.75" customHeight="1">
      <c r="N987" s="57"/>
    </row>
    <row r="988" spans="14:14" ht="15.75" customHeight="1">
      <c r="N988" s="57"/>
    </row>
    <row r="989" spans="14:14" ht="15.75" customHeight="1">
      <c r="N989" s="57"/>
    </row>
    <row r="990" spans="14:14" ht="15.75" customHeight="1">
      <c r="N990" s="57"/>
    </row>
    <row r="991" spans="14:14" ht="15.75" customHeight="1">
      <c r="N991" s="57"/>
    </row>
    <row r="992" spans="14:14" ht="15.75" customHeight="1">
      <c r="N992" s="57"/>
    </row>
    <row r="993" spans="14:14" ht="15.75" customHeight="1">
      <c r="N993" s="57"/>
    </row>
    <row r="994" spans="14:14" ht="15.75" customHeight="1">
      <c r="N994" s="57"/>
    </row>
    <row r="995" spans="14:14" ht="15.75" customHeight="1">
      <c r="N995" s="57"/>
    </row>
    <row r="996" spans="14:14" ht="15.75" customHeight="1">
      <c r="N996" s="57"/>
    </row>
    <row r="997" spans="14:14" ht="15.75" customHeight="1">
      <c r="N997" s="57"/>
    </row>
    <row r="998" spans="14:14" ht="15.75" customHeight="1">
      <c r="N998" s="57"/>
    </row>
    <row r="999" spans="14:14" ht="15.75" customHeight="1">
      <c r="N999" s="57"/>
    </row>
    <row r="1000" spans="14:14" ht="15.75" customHeight="1">
      <c r="N1000" s="57"/>
    </row>
    <row r="1001" spans="14:14" ht="15.75" customHeight="1">
      <c r="N1001" s="57"/>
    </row>
    <row r="1002" spans="14:14" ht="15.75" customHeight="1">
      <c r="N1002" s="57"/>
    </row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C5FB3-2F11-4D50-B7BA-4C2CC8CA1A2B}">
  <dimension ref="C1:P39"/>
  <sheetViews>
    <sheetView workbookViewId="0">
      <selection activeCell="XFD1048576" sqref="XFD1048576"/>
    </sheetView>
  </sheetViews>
  <sheetFormatPr baseColWidth="10" defaultRowHeight="15"/>
  <sheetData>
    <row r="1" spans="3:16">
      <c r="M1">
        <f>+(1+M2)^12-1</f>
        <v>4095</v>
      </c>
      <c r="P1">
        <f>+(1+P2)^12-1</f>
        <v>4449.9715962668706</v>
      </c>
    </row>
    <row r="2" spans="3:16">
      <c r="L2" s="94"/>
      <c r="M2" s="94">
        <f>IRR(M4:M39)</f>
        <v>1</v>
      </c>
      <c r="P2" s="94">
        <f>IRR(P4:P39)</f>
        <v>1.0139000000000005</v>
      </c>
    </row>
    <row r="4" spans="3:16">
      <c r="C4" s="90">
        <f>+Simulador!E13</f>
        <v>1000</v>
      </c>
      <c r="G4">
        <v>0</v>
      </c>
      <c r="I4" s="90">
        <f>+C4</f>
        <v>1000</v>
      </c>
      <c r="M4" s="90">
        <f>-I4</f>
        <v>-1000</v>
      </c>
      <c r="P4" s="90">
        <f>+M4</f>
        <v>-1000</v>
      </c>
    </row>
    <row r="5" spans="3:16">
      <c r="C5" s="91">
        <v>1</v>
      </c>
      <c r="G5">
        <f>+G4+1</f>
        <v>1</v>
      </c>
      <c r="I5" s="93">
        <f>+I4-J5</f>
        <v>-60.280699042372362</v>
      </c>
      <c r="J5" s="93">
        <f>+L5-K5</f>
        <v>1060.2806990423724</v>
      </c>
      <c r="L5" s="93">
        <f>+C8</f>
        <v>1060.2806990423724</v>
      </c>
      <c r="M5" s="93">
        <v>2000</v>
      </c>
      <c r="N5">
        <f>+IF(I4*3.5%&gt;13.9,13.9,I4*3.5%)</f>
        <v>13.9</v>
      </c>
      <c r="P5" s="93">
        <f>+M5+N5+O5</f>
        <v>2013.9</v>
      </c>
    </row>
    <row r="6" spans="3:16">
      <c r="C6" s="92" t="str">
        <f>+Simulador!E19</f>
        <v>101,86%</v>
      </c>
      <c r="G6">
        <f t="shared" ref="G6:G39" si="0">+G5+1</f>
        <v>2</v>
      </c>
      <c r="I6" s="93"/>
      <c r="J6" s="93"/>
      <c r="L6" s="93"/>
      <c r="M6" s="93"/>
      <c r="P6" s="93"/>
    </row>
    <row r="7" spans="3:16">
      <c r="C7">
        <f>+(1+C6)^(1/12)-1</f>
        <v>6.0280699042372543E-2</v>
      </c>
      <c r="G7">
        <f t="shared" si="0"/>
        <v>3</v>
      </c>
      <c r="I7" s="93"/>
      <c r="J7" s="93"/>
      <c r="L7" s="93"/>
      <c r="M7" s="93"/>
      <c r="P7" s="93"/>
    </row>
    <row r="8" spans="3:16">
      <c r="C8" s="93">
        <f>-PMT(C7,C5,C4)</f>
        <v>1060.2806990423724</v>
      </c>
      <c r="G8">
        <f t="shared" si="0"/>
        <v>4</v>
      </c>
      <c r="I8" s="93"/>
      <c r="J8" s="93"/>
      <c r="L8" s="93"/>
      <c r="M8" s="93"/>
      <c r="P8" s="93"/>
    </row>
    <row r="9" spans="3:16">
      <c r="G9">
        <f t="shared" si="0"/>
        <v>5</v>
      </c>
      <c r="I9" s="93"/>
      <c r="J9" s="93"/>
      <c r="L9" s="93"/>
      <c r="M9" s="93"/>
      <c r="P9" s="93"/>
    </row>
    <row r="10" spans="3:16">
      <c r="G10">
        <f t="shared" si="0"/>
        <v>6</v>
      </c>
      <c r="I10" s="93"/>
      <c r="J10" s="93"/>
      <c r="L10" s="93"/>
      <c r="M10" s="93"/>
      <c r="P10" s="93"/>
    </row>
    <row r="11" spans="3:16">
      <c r="G11">
        <f t="shared" si="0"/>
        <v>7</v>
      </c>
      <c r="I11" s="93"/>
      <c r="J11" s="93"/>
      <c r="L11" s="93"/>
      <c r="M11" s="93"/>
      <c r="P11" s="93"/>
    </row>
    <row r="12" spans="3:16">
      <c r="G12">
        <f t="shared" si="0"/>
        <v>8</v>
      </c>
      <c r="I12" s="93"/>
      <c r="J12" s="93"/>
      <c r="L12" s="93"/>
      <c r="M12" s="93"/>
      <c r="P12" s="93"/>
    </row>
    <row r="13" spans="3:16">
      <c r="G13">
        <f t="shared" si="0"/>
        <v>9</v>
      </c>
      <c r="I13" s="93"/>
      <c r="J13" s="93"/>
      <c r="L13" s="93"/>
      <c r="M13" s="93"/>
      <c r="P13" s="93"/>
    </row>
    <row r="14" spans="3:16">
      <c r="G14">
        <f t="shared" si="0"/>
        <v>10</v>
      </c>
      <c r="I14" s="93"/>
      <c r="J14" s="93"/>
      <c r="L14" s="93"/>
      <c r="M14" s="93"/>
      <c r="P14" s="93"/>
    </row>
    <row r="15" spans="3:16">
      <c r="G15">
        <f t="shared" si="0"/>
        <v>11</v>
      </c>
      <c r="I15" s="93"/>
      <c r="J15" s="93"/>
      <c r="L15" s="93"/>
      <c r="M15" s="93"/>
      <c r="P15" s="93"/>
    </row>
    <row r="16" spans="3:16">
      <c r="G16">
        <f t="shared" si="0"/>
        <v>12</v>
      </c>
      <c r="I16" s="93"/>
      <c r="J16" s="93"/>
      <c r="L16" s="93"/>
      <c r="M16" s="93"/>
      <c r="P16" s="93"/>
    </row>
    <row r="17" spans="7:16">
      <c r="G17">
        <f t="shared" si="0"/>
        <v>13</v>
      </c>
      <c r="I17" s="93"/>
      <c r="J17" s="93"/>
      <c r="L17" s="93"/>
      <c r="M17" s="93"/>
      <c r="P17" s="93"/>
    </row>
    <row r="18" spans="7:16">
      <c r="G18">
        <f t="shared" si="0"/>
        <v>14</v>
      </c>
      <c r="I18" s="93"/>
      <c r="J18" s="93"/>
      <c r="L18" s="93"/>
      <c r="M18" s="93"/>
      <c r="P18" s="93"/>
    </row>
    <row r="19" spans="7:16">
      <c r="G19">
        <f t="shared" si="0"/>
        <v>15</v>
      </c>
      <c r="I19" s="93"/>
      <c r="J19" s="93"/>
      <c r="L19" s="93"/>
      <c r="M19" s="93"/>
      <c r="P19" s="93"/>
    </row>
    <row r="20" spans="7:16">
      <c r="G20">
        <f t="shared" si="0"/>
        <v>16</v>
      </c>
      <c r="I20" s="93"/>
      <c r="J20" s="93"/>
      <c r="L20" s="93"/>
      <c r="M20" s="93"/>
      <c r="P20" s="93"/>
    </row>
    <row r="21" spans="7:16">
      <c r="G21">
        <f t="shared" si="0"/>
        <v>17</v>
      </c>
      <c r="I21" s="93"/>
      <c r="J21" s="93"/>
      <c r="L21" s="93"/>
      <c r="M21" s="93"/>
      <c r="P21" s="93"/>
    </row>
    <row r="22" spans="7:16">
      <c r="G22">
        <f t="shared" si="0"/>
        <v>18</v>
      </c>
      <c r="I22" s="93"/>
      <c r="J22" s="93"/>
      <c r="L22" s="93"/>
      <c r="M22" s="93"/>
      <c r="P22" s="93"/>
    </row>
    <row r="23" spans="7:16">
      <c r="G23">
        <f t="shared" si="0"/>
        <v>19</v>
      </c>
      <c r="I23" s="93"/>
      <c r="J23" s="93"/>
      <c r="L23" s="93"/>
      <c r="M23" s="93"/>
      <c r="P23" s="93"/>
    </row>
    <row r="24" spans="7:16">
      <c r="G24">
        <f t="shared" si="0"/>
        <v>20</v>
      </c>
      <c r="I24" s="93"/>
      <c r="J24" s="93"/>
      <c r="L24" s="93"/>
      <c r="M24" s="93"/>
      <c r="P24" s="93"/>
    </row>
    <row r="25" spans="7:16">
      <c r="G25">
        <f t="shared" si="0"/>
        <v>21</v>
      </c>
      <c r="I25" s="93"/>
      <c r="J25" s="93"/>
      <c r="L25" s="93"/>
      <c r="M25" s="93"/>
      <c r="P25" s="93"/>
    </row>
    <row r="26" spans="7:16">
      <c r="G26">
        <f t="shared" si="0"/>
        <v>22</v>
      </c>
      <c r="I26" s="93"/>
      <c r="J26" s="93"/>
      <c r="L26" s="93"/>
      <c r="M26" s="93"/>
      <c r="P26" s="93"/>
    </row>
    <row r="27" spans="7:16">
      <c r="G27">
        <f t="shared" si="0"/>
        <v>23</v>
      </c>
      <c r="I27" s="93"/>
      <c r="J27" s="93"/>
      <c r="L27" s="93"/>
      <c r="M27" s="93"/>
      <c r="P27" s="93"/>
    </row>
    <row r="28" spans="7:16">
      <c r="G28">
        <f t="shared" si="0"/>
        <v>24</v>
      </c>
      <c r="I28" s="93"/>
      <c r="J28" s="93"/>
      <c r="L28" s="93"/>
      <c r="M28" s="93"/>
      <c r="P28" s="93"/>
    </row>
    <row r="29" spans="7:16">
      <c r="G29">
        <f t="shared" si="0"/>
        <v>25</v>
      </c>
      <c r="I29" s="93"/>
      <c r="J29" s="93"/>
      <c r="L29" s="93"/>
      <c r="M29" s="93"/>
      <c r="P29" s="93"/>
    </row>
    <row r="30" spans="7:16">
      <c r="G30">
        <f t="shared" si="0"/>
        <v>26</v>
      </c>
      <c r="I30" s="93"/>
      <c r="J30" s="93"/>
      <c r="L30" s="93"/>
      <c r="M30" s="93"/>
      <c r="P30" s="93"/>
    </row>
    <row r="31" spans="7:16">
      <c r="G31">
        <f t="shared" si="0"/>
        <v>27</v>
      </c>
      <c r="I31" s="93"/>
      <c r="J31" s="93"/>
      <c r="L31" s="93"/>
      <c r="M31" s="93"/>
      <c r="P31" s="93"/>
    </row>
    <row r="32" spans="7:16">
      <c r="G32">
        <f t="shared" si="0"/>
        <v>28</v>
      </c>
      <c r="I32" s="93"/>
      <c r="J32" s="93"/>
      <c r="L32" s="93"/>
      <c r="M32" s="93"/>
      <c r="P32" s="93"/>
    </row>
    <row r="33" spans="7:16">
      <c r="G33">
        <f t="shared" si="0"/>
        <v>29</v>
      </c>
      <c r="I33" s="93"/>
      <c r="J33" s="93"/>
      <c r="L33" s="93"/>
      <c r="M33" s="93"/>
      <c r="P33" s="93"/>
    </row>
    <row r="34" spans="7:16">
      <c r="G34">
        <f t="shared" si="0"/>
        <v>30</v>
      </c>
      <c r="I34" s="93"/>
      <c r="J34" s="93"/>
      <c r="L34" s="93"/>
      <c r="M34" s="93"/>
      <c r="P34" s="93"/>
    </row>
    <row r="35" spans="7:16">
      <c r="G35">
        <f t="shared" si="0"/>
        <v>31</v>
      </c>
      <c r="I35" s="93"/>
      <c r="J35" s="93"/>
      <c r="L35" s="93"/>
      <c r="M35" s="93"/>
      <c r="P35" s="93"/>
    </row>
    <row r="36" spans="7:16">
      <c r="G36">
        <f t="shared" si="0"/>
        <v>32</v>
      </c>
      <c r="I36" s="93"/>
      <c r="J36" s="93"/>
      <c r="L36" s="93"/>
      <c r="M36" s="93"/>
      <c r="P36" s="93"/>
    </row>
    <row r="37" spans="7:16">
      <c r="G37">
        <f t="shared" si="0"/>
        <v>33</v>
      </c>
      <c r="I37" s="93"/>
      <c r="J37" s="93"/>
      <c r="L37" s="93"/>
      <c r="M37" s="93"/>
      <c r="P37" s="93"/>
    </row>
    <row r="38" spans="7:16">
      <c r="G38">
        <f t="shared" si="0"/>
        <v>34</v>
      </c>
      <c r="I38" s="93"/>
      <c r="J38" s="93"/>
      <c r="L38" s="93"/>
      <c r="M38" s="93"/>
      <c r="P38" s="93"/>
    </row>
    <row r="39" spans="7:16">
      <c r="G39">
        <f t="shared" si="0"/>
        <v>35</v>
      </c>
      <c r="I39" s="93"/>
      <c r="J39" s="93"/>
      <c r="L39" s="93"/>
      <c r="M39" s="93"/>
      <c r="P39" s="9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Y1000"/>
  <sheetViews>
    <sheetView showGridLines="0" topLeftCell="A46" zoomScaleNormal="100" workbookViewId="0">
      <selection activeCell="H65" sqref="H65"/>
    </sheetView>
  </sheetViews>
  <sheetFormatPr baseColWidth="10" defaultColWidth="14.42578125" defaultRowHeight="15" customHeight="1"/>
  <cols>
    <col min="1" max="1" width="3" style="56" customWidth="1"/>
    <col min="2" max="2" width="5.42578125" style="56" bestFit="1" customWidth="1"/>
    <col min="3" max="3" width="20.28515625" style="56" customWidth="1"/>
    <col min="4" max="4" width="12" style="56" customWidth="1"/>
    <col min="5" max="5" width="12.140625" style="56" customWidth="1"/>
    <col min="6" max="7" width="8.85546875" style="56" customWidth="1"/>
    <col min="8" max="8" width="12.28515625" style="56" customWidth="1"/>
    <col min="9" max="9" width="10.28515625" style="56" customWidth="1"/>
    <col min="10" max="13" width="10.7109375" style="56" customWidth="1"/>
    <col min="14" max="14" width="3" style="56" customWidth="1"/>
    <col min="15" max="15" width="6.28515625" style="56" customWidth="1"/>
    <col min="16" max="16" width="20.28515625" style="56" customWidth="1"/>
    <col min="17" max="17" width="12" style="56" customWidth="1"/>
    <col min="18" max="18" width="12.140625" style="56" customWidth="1"/>
    <col min="19" max="19" width="9.85546875" style="56" customWidth="1"/>
    <col min="20" max="20" width="8.85546875" style="56" customWidth="1"/>
    <col min="21" max="21" width="12.28515625" style="56" customWidth="1"/>
    <col min="22" max="22" width="10.28515625" style="56" customWidth="1"/>
    <col min="23" max="23" width="11.140625" style="56" customWidth="1"/>
    <col min="24" max="26" width="10.7109375" style="56" customWidth="1"/>
    <col min="27" max="16384" width="14.42578125" style="56"/>
  </cols>
  <sheetData>
    <row r="1" spans="1:25" ht="11.25"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11.25">
      <c r="C2" s="58" t="s">
        <v>36</v>
      </c>
      <c r="D2" s="59">
        <f>+Simulador!E13</f>
        <v>1000</v>
      </c>
      <c r="E2" s="60"/>
      <c r="F2" s="60"/>
      <c r="G2" s="60"/>
      <c r="H2" s="60"/>
      <c r="I2" s="60"/>
      <c r="J2" s="60"/>
      <c r="K2" s="60"/>
      <c r="L2" s="60"/>
      <c r="M2" s="60"/>
      <c r="N2" s="57"/>
      <c r="O2" s="60"/>
      <c r="P2" s="58" t="s">
        <v>36</v>
      </c>
      <c r="Q2" s="59">
        <f>+D2</f>
        <v>1000</v>
      </c>
      <c r="R2" s="60"/>
      <c r="S2" s="60"/>
      <c r="T2" s="61" t="s">
        <v>37</v>
      </c>
      <c r="U2" s="60"/>
      <c r="V2" s="62">
        <f>+Q2+D9</f>
        <v>1015.9</v>
      </c>
      <c r="W2" s="60"/>
      <c r="X2" s="60"/>
      <c r="Y2" s="60"/>
    </row>
    <row r="3" spans="1:25" ht="11.25">
      <c r="C3" s="63" t="s">
        <v>38</v>
      </c>
      <c r="D3" s="64">
        <f>+Simulador!E15</f>
        <v>12</v>
      </c>
      <c r="E3" s="60"/>
      <c r="F3" s="60"/>
      <c r="G3" s="61" t="s">
        <v>30</v>
      </c>
      <c r="H3" s="60"/>
      <c r="I3" s="60"/>
      <c r="J3" s="60"/>
      <c r="K3" s="60"/>
      <c r="L3" s="60"/>
      <c r="M3" s="60"/>
      <c r="N3" s="57"/>
      <c r="O3" s="60"/>
      <c r="P3" s="63" t="s">
        <v>38</v>
      </c>
      <c r="Q3" s="96">
        <f>+Simulador!E15</f>
        <v>12</v>
      </c>
      <c r="R3" s="60"/>
      <c r="S3" s="60"/>
      <c r="T3" s="61" t="s">
        <v>30</v>
      </c>
      <c r="U3" s="60"/>
      <c r="V3" s="60"/>
      <c r="W3" s="60"/>
      <c r="X3" s="60"/>
      <c r="Y3" s="60"/>
    </row>
    <row r="4" spans="1:25" ht="11.25">
      <c r="C4" s="63" t="s">
        <v>32</v>
      </c>
      <c r="D4" s="145" t="str">
        <f>+Simulador!E19</f>
        <v>101,86%</v>
      </c>
      <c r="E4" s="66"/>
      <c r="F4" s="60"/>
      <c r="G4" s="60" t="s">
        <v>39</v>
      </c>
      <c r="H4" s="60"/>
      <c r="I4" s="67">
        <f>+D2*D6*30</f>
        <v>60.280699042372476</v>
      </c>
      <c r="J4" s="60"/>
      <c r="K4" s="60"/>
      <c r="L4" s="60"/>
      <c r="M4" s="60"/>
      <c r="N4" s="57"/>
      <c r="O4" s="60"/>
      <c r="P4" s="63" t="s">
        <v>32</v>
      </c>
      <c r="Q4" s="65" t="str">
        <f>+D4</f>
        <v>101,86%</v>
      </c>
      <c r="R4" s="66"/>
      <c r="S4" s="60"/>
      <c r="T4" s="60" t="s">
        <v>39</v>
      </c>
      <c r="U4" s="60"/>
      <c r="V4" s="67">
        <f>+Q2*Q6*30</f>
        <v>60.280699042372476</v>
      </c>
      <c r="W4" s="68">
        <f>+V4-S16</f>
        <v>-7.1054273576010019E-14</v>
      </c>
      <c r="X4" s="60"/>
      <c r="Y4" s="60"/>
    </row>
    <row r="5" spans="1:25" ht="11.25">
      <c r="C5" s="63" t="s">
        <v>40</v>
      </c>
      <c r="D5" s="65">
        <f>+(1+D4)^(0.0833333333333333)-1</f>
        <v>6.0280699042372543E-2</v>
      </c>
      <c r="E5" s="66"/>
      <c r="F5" s="60"/>
      <c r="G5" s="60"/>
      <c r="H5" s="60"/>
      <c r="I5" s="60"/>
      <c r="J5" s="60"/>
      <c r="K5" s="60"/>
      <c r="L5" s="60"/>
      <c r="M5" s="60"/>
      <c r="N5" s="57"/>
      <c r="O5" s="60"/>
      <c r="P5" s="63" t="s">
        <v>40</v>
      </c>
      <c r="Q5" s="95">
        <f>+(1+Q4)^(0.0833333333333333)-1</f>
        <v>6.0280699042372543E-2</v>
      </c>
      <c r="R5" s="66"/>
      <c r="S5" s="60"/>
      <c r="T5" s="60"/>
      <c r="U5" s="60"/>
      <c r="V5" s="60"/>
      <c r="W5" s="60"/>
      <c r="X5" s="60"/>
      <c r="Y5" s="60"/>
    </row>
    <row r="6" spans="1:25" ht="11.25">
      <c r="C6" s="63" t="s">
        <v>41</v>
      </c>
      <c r="D6" s="65">
        <f>+D5*0.0333333333333333</f>
        <v>2.0093566347457494E-3</v>
      </c>
      <c r="E6" s="66"/>
      <c r="F6" s="97"/>
      <c r="G6" s="60"/>
      <c r="H6" s="60"/>
      <c r="I6" s="60"/>
      <c r="J6" s="60"/>
      <c r="K6" s="60"/>
      <c r="L6" s="60"/>
      <c r="M6" s="60"/>
      <c r="N6" s="57"/>
      <c r="O6" s="60"/>
      <c r="P6" s="63" t="s">
        <v>41</v>
      </c>
      <c r="Q6" s="95">
        <f>+Q5*0.0333333333333333</f>
        <v>2.0093566347457494E-3</v>
      </c>
      <c r="R6" s="66"/>
      <c r="S6" s="60"/>
      <c r="T6" s="60"/>
      <c r="U6" s="60"/>
      <c r="V6" s="60"/>
      <c r="W6" s="60"/>
      <c r="X6" s="60"/>
      <c r="Y6" s="60"/>
    </row>
    <row r="7" spans="1:25" ht="11.25">
      <c r="C7" s="63" t="s">
        <v>42</v>
      </c>
      <c r="D7" s="69">
        <f>SUM(C15:C63)</f>
        <v>8.3709572299087807</v>
      </c>
      <c r="E7" s="60"/>
      <c r="F7" s="60"/>
      <c r="G7" s="60"/>
      <c r="H7" s="60"/>
      <c r="I7" s="60"/>
      <c r="J7" s="60"/>
      <c r="K7" s="60"/>
      <c r="L7" s="60"/>
      <c r="M7" s="60"/>
      <c r="N7" s="57"/>
      <c r="O7" s="60"/>
      <c r="P7" s="63" t="s">
        <v>42</v>
      </c>
      <c r="Q7" s="69"/>
      <c r="R7" s="60"/>
      <c r="S7" s="60"/>
      <c r="T7" s="60"/>
      <c r="U7" s="60"/>
      <c r="V7" s="60"/>
      <c r="W7" s="60"/>
      <c r="X7" s="60"/>
      <c r="Y7" s="60"/>
    </row>
    <row r="8" spans="1:25" ht="11.25">
      <c r="C8" s="63" t="s">
        <v>43</v>
      </c>
      <c r="D8" s="124">
        <f>+D2/D7</f>
        <v>119.46065097872888</v>
      </c>
      <c r="E8" s="60"/>
      <c r="F8" s="60"/>
      <c r="G8" s="60"/>
      <c r="H8" s="60"/>
      <c r="I8" s="60"/>
      <c r="J8" s="60"/>
      <c r="K8" s="60"/>
      <c r="L8" s="60"/>
      <c r="M8" s="60"/>
      <c r="N8" s="57"/>
      <c r="O8" s="60"/>
      <c r="P8" s="63" t="s">
        <v>43</v>
      </c>
      <c r="Q8" s="70"/>
      <c r="R8" s="60"/>
      <c r="S8" s="60"/>
      <c r="T8" s="60"/>
      <c r="U8" s="60"/>
      <c r="V8" s="60"/>
      <c r="W8" s="60"/>
      <c r="X8" s="60"/>
      <c r="Y8" s="60"/>
    </row>
    <row r="9" spans="1:25" ht="11.25">
      <c r="C9" s="63" t="s">
        <v>44</v>
      </c>
      <c r="D9" s="70">
        <v>15.9</v>
      </c>
      <c r="E9" s="60"/>
      <c r="F9" s="60"/>
      <c r="G9" s="60"/>
      <c r="H9" s="60"/>
      <c r="I9" s="60"/>
      <c r="J9" s="60"/>
      <c r="K9" s="60"/>
      <c r="L9" s="60"/>
      <c r="M9" s="60"/>
      <c r="N9" s="57"/>
      <c r="O9" s="60"/>
      <c r="P9" s="63" t="s">
        <v>44</v>
      </c>
      <c r="Q9" s="70"/>
      <c r="R9" s="60"/>
      <c r="S9" s="60"/>
      <c r="T9" s="60"/>
      <c r="U9" s="60"/>
      <c r="V9" s="60"/>
      <c r="W9" s="60"/>
      <c r="X9" s="60"/>
      <c r="Y9" s="60"/>
    </row>
    <row r="10" spans="1:25" ht="11.25">
      <c r="C10" s="63" t="s">
        <v>45</v>
      </c>
      <c r="D10" s="70">
        <v>68</v>
      </c>
      <c r="E10" s="60"/>
      <c r="F10" s="122"/>
      <c r="G10" s="60"/>
      <c r="H10" s="60"/>
      <c r="I10" s="60"/>
      <c r="J10" s="61" t="s">
        <v>46</v>
      </c>
      <c r="K10" s="61" t="s">
        <v>47</v>
      </c>
      <c r="L10" s="66">
        <f>(1+IRR(L15:L63))^12-1</f>
        <v>1.7135295926976131</v>
      </c>
      <c r="M10" s="60"/>
      <c r="N10" s="57"/>
      <c r="O10" s="60"/>
      <c r="P10" s="63" t="s">
        <v>45</v>
      </c>
      <c r="Q10" s="70"/>
      <c r="R10" s="60"/>
      <c r="S10" s="60" t="s">
        <v>48</v>
      </c>
      <c r="T10" s="61">
        <v>30</v>
      </c>
      <c r="U10" s="60"/>
      <c r="V10" s="60"/>
      <c r="W10" s="61" t="s">
        <v>46</v>
      </c>
      <c r="X10" s="61" t="s">
        <v>47</v>
      </c>
      <c r="Y10" s="66">
        <f>(1+IRR(Y15:Y27))^12-1</f>
        <v>1.5545213873022541</v>
      </c>
    </row>
    <row r="11" spans="1:25" ht="11.25">
      <c r="C11" s="71" t="s">
        <v>49</v>
      </c>
      <c r="D11" s="147">
        <f>+D8+D9</f>
        <v>135.36065097872887</v>
      </c>
      <c r="E11" s="60"/>
      <c r="F11" s="60"/>
      <c r="G11" s="60"/>
      <c r="H11" s="122"/>
      <c r="I11" s="60"/>
      <c r="J11" s="60"/>
      <c r="K11" s="60"/>
      <c r="L11" s="60"/>
      <c r="M11" s="60"/>
      <c r="N11" s="57"/>
      <c r="O11" s="60"/>
      <c r="P11" s="71" t="s">
        <v>49</v>
      </c>
      <c r="Q11" s="72"/>
      <c r="R11" s="60"/>
      <c r="S11" s="60" t="s">
        <v>50</v>
      </c>
      <c r="T11" s="61">
        <v>24</v>
      </c>
      <c r="U11" s="60"/>
      <c r="V11" s="60"/>
      <c r="W11" s="60"/>
      <c r="X11" s="60"/>
      <c r="Y11" s="60"/>
    </row>
    <row r="12" spans="1:25" ht="11.25">
      <c r="C12" s="60"/>
      <c r="D12" s="66"/>
      <c r="E12" s="66"/>
      <c r="F12" s="60"/>
      <c r="G12" s="60"/>
      <c r="H12" s="60"/>
      <c r="I12" s="60"/>
      <c r="J12" s="60"/>
      <c r="K12" s="60"/>
      <c r="L12" s="60"/>
      <c r="M12" s="60"/>
      <c r="N12" s="57"/>
      <c r="O12" s="60"/>
      <c r="P12" s="60"/>
      <c r="Q12" s="66"/>
      <c r="R12" s="66"/>
      <c r="S12" s="60"/>
      <c r="T12" s="60"/>
      <c r="U12" s="60"/>
      <c r="V12" s="60"/>
      <c r="W12" s="60"/>
      <c r="X12" s="60"/>
      <c r="Y12" s="60"/>
    </row>
    <row r="13" spans="1:25" ht="11.25"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57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</row>
    <row r="14" spans="1:25" ht="11.25">
      <c r="A14" s="73" t="s">
        <v>51</v>
      </c>
      <c r="B14" s="74" t="s">
        <v>52</v>
      </c>
      <c r="C14" s="74" t="s">
        <v>53</v>
      </c>
      <c r="D14" s="74" t="s">
        <v>54</v>
      </c>
      <c r="E14" s="74" t="s">
        <v>55</v>
      </c>
      <c r="F14" s="74" t="s">
        <v>56</v>
      </c>
      <c r="G14" s="74" t="s">
        <v>43</v>
      </c>
      <c r="H14" s="74" t="s">
        <v>44</v>
      </c>
      <c r="I14" s="74" t="s">
        <v>45</v>
      </c>
      <c r="J14" s="74" t="s">
        <v>57</v>
      </c>
      <c r="K14" s="60"/>
      <c r="L14" s="60"/>
      <c r="M14" s="60"/>
      <c r="N14" s="75" t="s">
        <v>51</v>
      </c>
      <c r="O14" s="76" t="s">
        <v>52</v>
      </c>
      <c r="P14" s="76" t="s">
        <v>53</v>
      </c>
      <c r="Q14" s="76" t="s">
        <v>54</v>
      </c>
      <c r="R14" s="76" t="s">
        <v>58</v>
      </c>
      <c r="S14" s="76" t="s">
        <v>59</v>
      </c>
      <c r="T14" s="76" t="s">
        <v>60</v>
      </c>
      <c r="U14" s="76" t="s">
        <v>44</v>
      </c>
      <c r="V14" s="76" t="s">
        <v>45</v>
      </c>
      <c r="W14" s="76" t="s">
        <v>57</v>
      </c>
      <c r="X14" s="60"/>
      <c r="Y14" s="60"/>
    </row>
    <row r="15" spans="1:25" ht="11.25">
      <c r="A15" s="61">
        <v>0</v>
      </c>
      <c r="B15" s="67">
        <v>0</v>
      </c>
      <c r="C15" s="67"/>
      <c r="D15" s="67">
        <f>+$D$2</f>
        <v>1000</v>
      </c>
      <c r="E15" s="67"/>
      <c r="F15" s="67"/>
      <c r="G15" s="67"/>
      <c r="H15" s="67"/>
      <c r="I15" s="67"/>
      <c r="J15" s="67"/>
      <c r="K15" s="60"/>
      <c r="L15" s="67">
        <f>-D15</f>
        <v>-1000</v>
      </c>
      <c r="M15" s="60"/>
      <c r="N15" s="77">
        <v>0</v>
      </c>
      <c r="O15" s="67">
        <v>0</v>
      </c>
      <c r="P15" s="67"/>
      <c r="Q15" s="67">
        <f>+$D$2</f>
        <v>1000</v>
      </c>
      <c r="R15" s="67"/>
      <c r="S15" s="67"/>
      <c r="T15" s="67"/>
      <c r="U15" s="67"/>
      <c r="V15" s="67"/>
      <c r="W15" s="67"/>
      <c r="X15" s="60"/>
      <c r="Y15" s="67">
        <f>-Q15</f>
        <v>-1000</v>
      </c>
    </row>
    <row r="16" spans="1:25" ht="11.25">
      <c r="A16" s="61">
        <f t="shared" ref="A16:A63" si="0">+A15+1</f>
        <v>1</v>
      </c>
      <c r="B16" s="67">
        <f t="shared" ref="B16:B63" si="1">+IF(A16&lt;=$D$3,B15+1,0)</f>
        <v>1</v>
      </c>
      <c r="C16" s="67">
        <f>+IF(A16&lt;=$D$3,(1/(1+$D$5)^B16),0)</f>
        <v>0.943146471404396</v>
      </c>
      <c r="D16" s="67">
        <f t="shared" ref="D16:D63" si="2">+IF(A16&lt;=$D$3,D15-E16,0)</f>
        <v>940.82004806364364</v>
      </c>
      <c r="E16" s="67">
        <f t="shared" ref="E16:E63" si="3">IF(A16&lt;=$D$3,G16-F16,0)</f>
        <v>59.179951936356332</v>
      </c>
      <c r="F16" s="67">
        <f t="shared" ref="F16:F63" si="4">IF(A16&lt;=$D$3,D15*$D$5,0)</f>
        <v>60.280699042372547</v>
      </c>
      <c r="G16" s="67">
        <f t="shared" ref="G16:G63" si="5">IF(A16&lt;=$D$3,$D$8,0)</f>
        <v>119.46065097872888</v>
      </c>
      <c r="H16" s="89">
        <f>IF(D15*3.5%&gt;15.9,15.9,D15*3.5%)</f>
        <v>15.9</v>
      </c>
      <c r="I16" s="89">
        <f t="shared" ref="I16:I63" si="6">IF(OR(B16=12,B16=24,B16=36,B16=48),$D$10,0)</f>
        <v>0</v>
      </c>
      <c r="J16" s="67">
        <f t="shared" ref="J16:J63" si="7">+G16+H16+I16</f>
        <v>135.36065097872887</v>
      </c>
      <c r="K16" s="60"/>
      <c r="L16" s="67">
        <f t="shared" ref="L16:L63" si="8">+J16</f>
        <v>135.36065097872887</v>
      </c>
      <c r="M16" s="60"/>
      <c r="N16" s="77">
        <f t="shared" ref="N16:N27" si="9">+N15+1</f>
        <v>1</v>
      </c>
      <c r="O16" s="67">
        <v>1</v>
      </c>
      <c r="P16" s="67"/>
      <c r="Q16" s="67">
        <f t="shared" ref="Q16:Q27" si="10">Q15-R16</f>
        <v>958.33333333333337</v>
      </c>
      <c r="R16" s="67">
        <f t="shared" ref="R16:R26" si="11">MIN(MAX(Q15/$T$11,$T$10),Q15)</f>
        <v>41.666666666666664</v>
      </c>
      <c r="S16" s="67">
        <f t="shared" ref="S16:S27" si="12">Q15*$Q$5</f>
        <v>60.280699042372547</v>
      </c>
      <c r="T16" s="67">
        <f t="shared" ref="T16:T27" si="13">+R16+S16</f>
        <v>101.94736570903922</v>
      </c>
      <c r="U16" s="67">
        <f t="shared" ref="U16:U27" si="14">IF(Q15*3.5%&gt;13.9,13.9,Q15*3.5%)</f>
        <v>13.9</v>
      </c>
      <c r="V16" s="67">
        <f t="shared" ref="V16:V27" si="15">IF(OR(O16=12,O16=24,O16=36,O16=48),$D$10,0)</f>
        <v>0</v>
      </c>
      <c r="W16" s="67">
        <f t="shared" ref="W16:W27" si="16">+T16+U16+V16</f>
        <v>115.84736570903922</v>
      </c>
      <c r="X16" s="60"/>
      <c r="Y16" s="67">
        <f t="shared" ref="Y16:Y27" si="17">+W16</f>
        <v>115.84736570903922</v>
      </c>
    </row>
    <row r="17" spans="1:25" ht="11.25">
      <c r="A17" s="61">
        <f t="shared" si="0"/>
        <v>2</v>
      </c>
      <c r="B17" s="67">
        <f t="shared" si="1"/>
        <v>2</v>
      </c>
      <c r="C17" s="67">
        <f t="shared" ref="C16:C63" si="18">+IF(A17&lt;=$D$3,(1/(1+$D$5)^B17),0)</f>
        <v>0.88952526652256314</v>
      </c>
      <c r="D17" s="67">
        <f t="shared" si="2"/>
        <v>878.07268725526978</v>
      </c>
      <c r="E17" s="67">
        <f t="shared" si="3"/>
        <v>62.747360808373905</v>
      </c>
      <c r="F17" s="67">
        <f t="shared" si="4"/>
        <v>56.713290170354973</v>
      </c>
      <c r="G17" s="67">
        <f t="shared" si="5"/>
        <v>119.46065097872888</v>
      </c>
      <c r="H17" s="89">
        <f t="shared" ref="H17:H63" si="19">IF(D16*3.5%&gt;15.9,15.9,D16*3.5%)</f>
        <v>15.9</v>
      </c>
      <c r="I17" s="89">
        <f t="shared" si="6"/>
        <v>0</v>
      </c>
      <c r="J17" s="67">
        <f t="shared" si="7"/>
        <v>135.36065097872887</v>
      </c>
      <c r="K17" s="60"/>
      <c r="L17" s="67">
        <f t="shared" si="8"/>
        <v>135.36065097872887</v>
      </c>
      <c r="M17" s="60"/>
      <c r="N17" s="77">
        <f t="shared" si="9"/>
        <v>2</v>
      </c>
      <c r="O17" s="67">
        <v>2</v>
      </c>
      <c r="P17" s="67"/>
      <c r="Q17" s="67">
        <f t="shared" si="10"/>
        <v>918.40277777777783</v>
      </c>
      <c r="R17" s="67">
        <f t="shared" si="11"/>
        <v>39.930555555555557</v>
      </c>
      <c r="S17" s="67">
        <f t="shared" si="12"/>
        <v>57.769003248940358</v>
      </c>
      <c r="T17" s="67">
        <f t="shared" si="13"/>
        <v>97.699558804495922</v>
      </c>
      <c r="U17" s="67">
        <f t="shared" si="14"/>
        <v>13.9</v>
      </c>
      <c r="V17" s="67">
        <f t="shared" si="15"/>
        <v>0</v>
      </c>
      <c r="W17" s="67">
        <f t="shared" si="16"/>
        <v>111.59955880449593</v>
      </c>
      <c r="X17" s="60"/>
      <c r="Y17" s="67">
        <f t="shared" si="17"/>
        <v>111.59955880449593</v>
      </c>
    </row>
    <row r="18" spans="1:25" ht="11.25">
      <c r="A18" s="61">
        <f t="shared" si="0"/>
        <v>3</v>
      </c>
      <c r="B18" s="67">
        <f t="shared" si="1"/>
        <v>3</v>
      </c>
      <c r="C18" s="67">
        <f t="shared" si="18"/>
        <v>0.83895261634581031</v>
      </c>
      <c r="D18" s="67">
        <f t="shared" si="2"/>
        <v>811.54287167430311</v>
      </c>
      <c r="E18" s="67">
        <f t="shared" si="3"/>
        <v>66.529815580966655</v>
      </c>
      <c r="F18" s="67">
        <f t="shared" si="4"/>
        <v>52.930835397762223</v>
      </c>
      <c r="G18" s="67">
        <f t="shared" si="5"/>
        <v>119.46065097872888</v>
      </c>
      <c r="H18" s="89">
        <f t="shared" si="19"/>
        <v>15.9</v>
      </c>
      <c r="I18" s="89">
        <f t="shared" si="6"/>
        <v>0</v>
      </c>
      <c r="J18" s="67">
        <f t="shared" si="7"/>
        <v>135.36065097872887</v>
      </c>
      <c r="K18" s="60"/>
      <c r="L18" s="67">
        <f t="shared" si="8"/>
        <v>135.36065097872887</v>
      </c>
      <c r="M18" s="60"/>
      <c r="N18" s="77">
        <f t="shared" si="9"/>
        <v>3</v>
      </c>
      <c r="O18" s="67">
        <v>3</v>
      </c>
      <c r="P18" s="67"/>
      <c r="Q18" s="67">
        <f t="shared" si="10"/>
        <v>880.13599537037044</v>
      </c>
      <c r="R18" s="67">
        <f t="shared" si="11"/>
        <v>38.266782407407412</v>
      </c>
      <c r="S18" s="67">
        <f t="shared" si="12"/>
        <v>55.361961446901176</v>
      </c>
      <c r="T18" s="67">
        <f t="shared" si="13"/>
        <v>93.628743854308595</v>
      </c>
      <c r="U18" s="67">
        <f t="shared" si="14"/>
        <v>13.9</v>
      </c>
      <c r="V18" s="67">
        <f t="shared" si="15"/>
        <v>0</v>
      </c>
      <c r="W18" s="67">
        <f t="shared" si="16"/>
        <v>107.5287438543086</v>
      </c>
      <c r="X18" s="60"/>
      <c r="Y18" s="67">
        <f t="shared" si="17"/>
        <v>107.5287438543086</v>
      </c>
    </row>
    <row r="19" spans="1:25" ht="11.25">
      <c r="A19" s="61">
        <f t="shared" si="0"/>
        <v>4</v>
      </c>
      <c r="B19" s="67">
        <f t="shared" si="1"/>
        <v>4</v>
      </c>
      <c r="C19" s="67">
        <f t="shared" si="18"/>
        <v>0.79125519978203707</v>
      </c>
      <c r="D19" s="67">
        <f t="shared" si="2"/>
        <v>741.00259230295569</v>
      </c>
      <c r="E19" s="67">
        <f t="shared" si="3"/>
        <v>70.540279371347452</v>
      </c>
      <c r="F19" s="67">
        <f t="shared" si="4"/>
        <v>48.920371607381426</v>
      </c>
      <c r="G19" s="67">
        <f t="shared" si="5"/>
        <v>119.46065097872888</v>
      </c>
      <c r="H19" s="89">
        <f t="shared" si="19"/>
        <v>15.9</v>
      </c>
      <c r="I19" s="89">
        <f t="shared" si="6"/>
        <v>0</v>
      </c>
      <c r="J19" s="67">
        <f t="shared" si="7"/>
        <v>135.36065097872887</v>
      </c>
      <c r="K19" s="60"/>
      <c r="L19" s="67">
        <f t="shared" si="8"/>
        <v>135.36065097872887</v>
      </c>
      <c r="M19" s="60"/>
      <c r="N19" s="77">
        <f t="shared" si="9"/>
        <v>4</v>
      </c>
      <c r="O19" s="67">
        <v>4</v>
      </c>
      <c r="P19" s="67"/>
      <c r="Q19" s="67">
        <f t="shared" si="10"/>
        <v>843.46366222993834</v>
      </c>
      <c r="R19" s="67">
        <f t="shared" si="11"/>
        <v>36.672333140432102</v>
      </c>
      <c r="S19" s="67">
        <f t="shared" si="12"/>
        <v>53.055213053280298</v>
      </c>
      <c r="T19" s="67">
        <f t="shared" si="13"/>
        <v>89.727546193712399</v>
      </c>
      <c r="U19" s="67">
        <f t="shared" si="14"/>
        <v>13.9</v>
      </c>
      <c r="V19" s="67">
        <f t="shared" si="15"/>
        <v>0</v>
      </c>
      <c r="W19" s="67">
        <f t="shared" si="16"/>
        <v>103.6275461937124</v>
      </c>
      <c r="X19" s="60"/>
      <c r="Y19" s="67">
        <f t="shared" si="17"/>
        <v>103.6275461937124</v>
      </c>
    </row>
    <row r="20" spans="1:25" ht="11.25">
      <c r="A20" s="61">
        <f t="shared" si="0"/>
        <v>5</v>
      </c>
      <c r="B20" s="67">
        <f t="shared" si="1"/>
        <v>5</v>
      </c>
      <c r="C20" s="67">
        <f t="shared" si="18"/>
        <v>0.74626954965480863</v>
      </c>
      <c r="D20" s="67">
        <f t="shared" si="2"/>
        <v>666.21009558045921</v>
      </c>
      <c r="E20" s="67">
        <f t="shared" si="3"/>
        <v>74.792496722496523</v>
      </c>
      <c r="F20" s="67">
        <f t="shared" si="4"/>
        <v>44.668154256232356</v>
      </c>
      <c r="G20" s="67">
        <f t="shared" si="5"/>
        <v>119.46065097872888</v>
      </c>
      <c r="H20" s="89">
        <f t="shared" si="19"/>
        <v>15.9</v>
      </c>
      <c r="I20" s="89">
        <f t="shared" si="6"/>
        <v>0</v>
      </c>
      <c r="J20" s="67">
        <f t="shared" si="7"/>
        <v>135.36065097872887</v>
      </c>
      <c r="K20" s="60"/>
      <c r="L20" s="67">
        <f t="shared" si="8"/>
        <v>135.36065097872887</v>
      </c>
      <c r="M20" s="60"/>
      <c r="N20" s="77">
        <f t="shared" si="9"/>
        <v>5</v>
      </c>
      <c r="O20" s="67">
        <v>5</v>
      </c>
      <c r="P20" s="67"/>
      <c r="Q20" s="67">
        <f t="shared" si="10"/>
        <v>808.31934297035752</v>
      </c>
      <c r="R20" s="67">
        <f t="shared" si="11"/>
        <v>35.144319259580762</v>
      </c>
      <c r="S20" s="67">
        <f t="shared" si="12"/>
        <v>50.844579176060279</v>
      </c>
      <c r="T20" s="67">
        <f t="shared" si="13"/>
        <v>85.988898435641033</v>
      </c>
      <c r="U20" s="67">
        <f t="shared" si="14"/>
        <v>13.9</v>
      </c>
      <c r="V20" s="67">
        <f t="shared" si="15"/>
        <v>0</v>
      </c>
      <c r="W20" s="67">
        <f t="shared" si="16"/>
        <v>99.888898435641039</v>
      </c>
      <c r="X20" s="60"/>
      <c r="Y20" s="67">
        <f t="shared" si="17"/>
        <v>99.888898435641039</v>
      </c>
    </row>
    <row r="21" spans="1:25" ht="15.75" customHeight="1">
      <c r="A21" s="61">
        <f t="shared" si="0"/>
        <v>6</v>
      </c>
      <c r="B21" s="67">
        <f t="shared" si="1"/>
        <v>6</v>
      </c>
      <c r="C21" s="67">
        <f t="shared" si="18"/>
        <v>0.70384149247348049</v>
      </c>
      <c r="D21" s="67">
        <f t="shared" si="2"/>
        <v>586.90905487240627</v>
      </c>
      <c r="E21" s="67">
        <f t="shared" si="3"/>
        <v>79.301040708052966</v>
      </c>
      <c r="F21" s="67">
        <f t="shared" si="4"/>
        <v>40.159610270675905</v>
      </c>
      <c r="G21" s="67">
        <f t="shared" si="5"/>
        <v>119.46065097872888</v>
      </c>
      <c r="H21" s="89">
        <f t="shared" si="19"/>
        <v>15.9</v>
      </c>
      <c r="I21" s="89">
        <f t="shared" si="6"/>
        <v>0</v>
      </c>
      <c r="J21" s="67">
        <f t="shared" si="7"/>
        <v>135.36065097872887</v>
      </c>
      <c r="K21" s="60"/>
      <c r="L21" s="67">
        <f t="shared" si="8"/>
        <v>135.36065097872887</v>
      </c>
      <c r="M21" s="60"/>
      <c r="N21" s="77">
        <f t="shared" si="9"/>
        <v>6</v>
      </c>
      <c r="O21" s="67">
        <v>6</v>
      </c>
      <c r="P21" s="67"/>
      <c r="Q21" s="67">
        <f t="shared" si="10"/>
        <v>774.63937034659261</v>
      </c>
      <c r="R21" s="67">
        <f t="shared" si="11"/>
        <v>33.679972623764897</v>
      </c>
      <c r="S21" s="67">
        <f t="shared" si="12"/>
        <v>48.726055043724436</v>
      </c>
      <c r="T21" s="67">
        <f t="shared" si="13"/>
        <v>82.406027667489326</v>
      </c>
      <c r="U21" s="67">
        <f t="shared" si="14"/>
        <v>13.9</v>
      </c>
      <c r="V21" s="67">
        <f t="shared" si="15"/>
        <v>0</v>
      </c>
      <c r="W21" s="67">
        <f t="shared" si="16"/>
        <v>96.306027667489332</v>
      </c>
      <c r="X21" s="60"/>
      <c r="Y21" s="67">
        <f t="shared" si="17"/>
        <v>96.306027667489332</v>
      </c>
    </row>
    <row r="22" spans="1:25" ht="15.75" customHeight="1">
      <c r="A22" s="61">
        <f t="shared" si="0"/>
        <v>7</v>
      </c>
      <c r="B22" s="67">
        <f t="shared" si="1"/>
        <v>7</v>
      </c>
      <c r="C22" s="67">
        <f t="shared" si="18"/>
        <v>0.66382562005436685</v>
      </c>
      <c r="D22" s="67">
        <f t="shared" si="2"/>
        <v>502.82769199568423</v>
      </c>
      <c r="E22" s="67">
        <f t="shared" si="3"/>
        <v>84.081362876722039</v>
      </c>
      <c r="F22" s="67">
        <f t="shared" si="4"/>
        <v>35.379288102006832</v>
      </c>
      <c r="G22" s="67">
        <f t="shared" si="5"/>
        <v>119.46065097872888</v>
      </c>
      <c r="H22" s="89">
        <f t="shared" si="19"/>
        <v>15.9</v>
      </c>
      <c r="I22" s="89">
        <f t="shared" si="6"/>
        <v>0</v>
      </c>
      <c r="J22" s="67">
        <f t="shared" si="7"/>
        <v>135.36065097872887</v>
      </c>
      <c r="K22" s="60"/>
      <c r="L22" s="67">
        <f t="shared" si="8"/>
        <v>135.36065097872887</v>
      </c>
      <c r="M22" s="60"/>
      <c r="N22" s="77">
        <f t="shared" si="9"/>
        <v>7</v>
      </c>
      <c r="O22" s="67">
        <v>7</v>
      </c>
      <c r="P22" s="67"/>
      <c r="Q22" s="67">
        <f t="shared" si="10"/>
        <v>742.36272991548458</v>
      </c>
      <c r="R22" s="67">
        <f t="shared" si="11"/>
        <v>32.276640431108028</v>
      </c>
      <c r="S22" s="67">
        <f t="shared" si="12"/>
        <v>46.695802750235913</v>
      </c>
      <c r="T22" s="67">
        <f t="shared" si="13"/>
        <v>78.972443181343948</v>
      </c>
      <c r="U22" s="67">
        <f t="shared" si="14"/>
        <v>13.9</v>
      </c>
      <c r="V22" s="67">
        <f t="shared" si="15"/>
        <v>0</v>
      </c>
      <c r="W22" s="67">
        <f t="shared" si="16"/>
        <v>92.872443181343954</v>
      </c>
      <c r="X22" s="60"/>
      <c r="Y22" s="67">
        <f t="shared" si="17"/>
        <v>92.872443181343954</v>
      </c>
    </row>
    <row r="23" spans="1:25" ht="15.75" customHeight="1">
      <c r="A23" s="61">
        <f t="shared" si="0"/>
        <v>8</v>
      </c>
      <c r="B23" s="67">
        <f t="shared" si="1"/>
        <v>8</v>
      </c>
      <c r="C23" s="67">
        <f t="shared" si="18"/>
        <v>0.62608479118211136</v>
      </c>
      <c r="D23" s="67">
        <f t="shared" si="2"/>
        <v>413.677845788318</v>
      </c>
      <c r="E23" s="67">
        <f t="shared" si="3"/>
        <v>89.149846207366238</v>
      </c>
      <c r="F23" s="67">
        <f t="shared" si="4"/>
        <v>30.310804771362637</v>
      </c>
      <c r="G23" s="67">
        <f t="shared" si="5"/>
        <v>119.46065097872888</v>
      </c>
      <c r="H23" s="89">
        <f t="shared" si="19"/>
        <v>15.9</v>
      </c>
      <c r="I23" s="89">
        <f t="shared" si="6"/>
        <v>0</v>
      </c>
      <c r="J23" s="67">
        <f t="shared" si="7"/>
        <v>135.36065097872887</v>
      </c>
      <c r="K23" s="60"/>
      <c r="L23" s="67">
        <f t="shared" si="8"/>
        <v>135.36065097872887</v>
      </c>
      <c r="M23" s="60"/>
      <c r="N23" s="77">
        <f t="shared" si="9"/>
        <v>8</v>
      </c>
      <c r="O23" s="67">
        <v>8</v>
      </c>
      <c r="P23" s="67"/>
      <c r="Q23" s="67">
        <f t="shared" si="10"/>
        <v>711.43094950233944</v>
      </c>
      <c r="R23" s="67">
        <f t="shared" si="11"/>
        <v>30.931780413145191</v>
      </c>
      <c r="S23" s="67">
        <f t="shared" si="12"/>
        <v>44.750144302309415</v>
      </c>
      <c r="T23" s="67">
        <f t="shared" si="13"/>
        <v>75.681924715454613</v>
      </c>
      <c r="U23" s="67">
        <f t="shared" si="14"/>
        <v>13.9</v>
      </c>
      <c r="V23" s="67">
        <f t="shared" si="15"/>
        <v>0</v>
      </c>
      <c r="W23" s="67">
        <f t="shared" si="16"/>
        <v>89.581924715454619</v>
      </c>
      <c r="X23" s="60"/>
      <c r="Y23" s="67">
        <f t="shared" si="17"/>
        <v>89.581924715454619</v>
      </c>
    </row>
    <row r="24" spans="1:25" ht="15.75" customHeight="1">
      <c r="A24" s="61">
        <f t="shared" si="0"/>
        <v>9</v>
      </c>
      <c r="B24" s="67">
        <f t="shared" si="1"/>
        <v>9</v>
      </c>
      <c r="C24" s="67">
        <f t="shared" si="18"/>
        <v>0.59048966160336647</v>
      </c>
      <c r="D24" s="67">
        <f t="shared" si="2"/>
        <v>319.15398453205171</v>
      </c>
      <c r="E24" s="67">
        <f t="shared" si="3"/>
        <v>94.523861256266287</v>
      </c>
      <c r="F24" s="67">
        <f t="shared" si="4"/>
        <v>24.936789722462596</v>
      </c>
      <c r="G24" s="67">
        <f t="shared" si="5"/>
        <v>119.46065097872888</v>
      </c>
      <c r="H24" s="89">
        <f t="shared" si="19"/>
        <v>14.47872460259113</v>
      </c>
      <c r="I24" s="89">
        <f t="shared" si="6"/>
        <v>0</v>
      </c>
      <c r="J24" s="67">
        <f t="shared" si="7"/>
        <v>133.93937558132001</v>
      </c>
      <c r="K24" s="60"/>
      <c r="L24" s="67">
        <f t="shared" si="8"/>
        <v>133.93937558132001</v>
      </c>
      <c r="M24" s="60"/>
      <c r="N24" s="77">
        <f t="shared" si="9"/>
        <v>9</v>
      </c>
      <c r="O24" s="67">
        <v>9</v>
      </c>
      <c r="P24" s="67"/>
      <c r="Q24" s="67">
        <f t="shared" si="10"/>
        <v>681.43094950233944</v>
      </c>
      <c r="R24" s="67">
        <f t="shared" si="11"/>
        <v>30</v>
      </c>
      <c r="S24" s="67">
        <f t="shared" si="12"/>
        <v>42.885554956379863</v>
      </c>
      <c r="T24" s="67">
        <f t="shared" si="13"/>
        <v>72.885554956379863</v>
      </c>
      <c r="U24" s="67">
        <f t="shared" si="14"/>
        <v>13.9</v>
      </c>
      <c r="V24" s="67">
        <f t="shared" si="15"/>
        <v>0</v>
      </c>
      <c r="W24" s="67">
        <f t="shared" si="16"/>
        <v>86.785554956379869</v>
      </c>
      <c r="X24" s="60"/>
      <c r="Y24" s="67">
        <f t="shared" si="17"/>
        <v>86.785554956379869</v>
      </c>
    </row>
    <row r="25" spans="1:25" ht="15.75" customHeight="1">
      <c r="A25" s="61">
        <f t="shared" si="0"/>
        <v>10</v>
      </c>
      <c r="B25" s="67">
        <f t="shared" si="1"/>
        <v>10</v>
      </c>
      <c r="C25" s="67">
        <f t="shared" si="18"/>
        <v>0.55691824074199092</v>
      </c>
      <c r="D25" s="67">
        <f t="shared" si="2"/>
        <v>218.93215884307347</v>
      </c>
      <c r="E25" s="67">
        <f t="shared" si="3"/>
        <v>100.22182568897824</v>
      </c>
      <c r="F25" s="67">
        <f t="shared" si="4"/>
        <v>19.238825289750629</v>
      </c>
      <c r="G25" s="67">
        <f t="shared" si="5"/>
        <v>119.46065097872888</v>
      </c>
      <c r="H25" s="89">
        <f>IF(D24*3.5%&gt;15.9,15.9,D24*3.5%)</f>
        <v>11.170389458621811</v>
      </c>
      <c r="I25" s="89">
        <f t="shared" si="6"/>
        <v>0</v>
      </c>
      <c r="J25" s="67">
        <f t="shared" si="7"/>
        <v>130.63104043735069</v>
      </c>
      <c r="K25" s="60"/>
      <c r="L25" s="67">
        <f t="shared" si="8"/>
        <v>130.63104043735069</v>
      </c>
      <c r="M25" s="60"/>
      <c r="N25" s="77">
        <f t="shared" si="9"/>
        <v>10</v>
      </c>
      <c r="O25" s="67">
        <v>10</v>
      </c>
      <c r="P25" s="67"/>
      <c r="Q25" s="67">
        <f t="shared" si="10"/>
        <v>651.43094950233944</v>
      </c>
      <c r="R25" s="67">
        <f t="shared" si="11"/>
        <v>30</v>
      </c>
      <c r="S25" s="67">
        <f t="shared" si="12"/>
        <v>41.077133985108688</v>
      </c>
      <c r="T25" s="67">
        <f t="shared" si="13"/>
        <v>71.077133985108688</v>
      </c>
      <c r="U25" s="67">
        <f t="shared" si="14"/>
        <v>13.9</v>
      </c>
      <c r="V25" s="67">
        <f t="shared" si="15"/>
        <v>0</v>
      </c>
      <c r="W25" s="67">
        <f t="shared" si="16"/>
        <v>84.977133985108694</v>
      </c>
      <c r="X25" s="60"/>
      <c r="Y25" s="67">
        <f t="shared" si="17"/>
        <v>84.977133985108694</v>
      </c>
    </row>
    <row r="26" spans="1:25" ht="15.75" customHeight="1">
      <c r="A26" s="61">
        <f t="shared" si="0"/>
        <v>11</v>
      </c>
      <c r="B26" s="67">
        <f t="shared" si="1"/>
        <v>11</v>
      </c>
      <c r="C26" s="67">
        <f t="shared" si="18"/>
        <v>0.52525547361655267</v>
      </c>
      <c r="D26" s="67">
        <f t="shared" si="2"/>
        <v>112.6688914422608</v>
      </c>
      <c r="E26" s="67">
        <f t="shared" si="3"/>
        <v>106.26326740081267</v>
      </c>
      <c r="F26" s="67">
        <f t="shared" si="4"/>
        <v>13.197383577916213</v>
      </c>
      <c r="G26" s="67">
        <f t="shared" si="5"/>
        <v>119.46065097872888</v>
      </c>
      <c r="H26" s="89">
        <f t="shared" si="19"/>
        <v>7.6626255595075721</v>
      </c>
      <c r="I26" s="89">
        <f t="shared" si="6"/>
        <v>0</v>
      </c>
      <c r="J26" s="67">
        <f t="shared" si="7"/>
        <v>127.12327653823645</v>
      </c>
      <c r="K26" s="60"/>
      <c r="L26" s="67">
        <f t="shared" si="8"/>
        <v>127.12327653823645</v>
      </c>
      <c r="M26" s="60"/>
      <c r="N26" s="77">
        <f t="shared" si="9"/>
        <v>11</v>
      </c>
      <c r="O26" s="67">
        <v>11</v>
      </c>
      <c r="P26" s="67"/>
      <c r="Q26" s="67">
        <f t="shared" si="10"/>
        <v>621.43094950233944</v>
      </c>
      <c r="R26" s="67">
        <f t="shared" si="11"/>
        <v>30</v>
      </c>
      <c r="S26" s="67">
        <f t="shared" si="12"/>
        <v>39.268713013837512</v>
      </c>
      <c r="T26" s="67">
        <f t="shared" si="13"/>
        <v>69.268713013837512</v>
      </c>
      <c r="U26" s="67">
        <f t="shared" si="14"/>
        <v>13.9</v>
      </c>
      <c r="V26" s="67">
        <f t="shared" si="15"/>
        <v>0</v>
      </c>
      <c r="W26" s="67">
        <f t="shared" si="16"/>
        <v>83.168713013837518</v>
      </c>
      <c r="X26" s="60"/>
      <c r="Y26" s="67">
        <f t="shared" si="17"/>
        <v>83.168713013837518</v>
      </c>
    </row>
    <row r="27" spans="1:25" ht="15.75" customHeight="1">
      <c r="A27" s="61">
        <f t="shared" si="0"/>
        <v>12</v>
      </c>
      <c r="B27" s="67">
        <f t="shared" si="1"/>
        <v>12</v>
      </c>
      <c r="C27" s="67">
        <f t="shared" si="18"/>
        <v>0.49539284652729654</v>
      </c>
      <c r="D27" s="67">
        <f t="shared" si="2"/>
        <v>5.8264504332328215E-13</v>
      </c>
      <c r="E27" s="67">
        <f t="shared" si="3"/>
        <v>112.66889144226022</v>
      </c>
      <c r="F27" s="67">
        <f t="shared" si="4"/>
        <v>6.7917595364686667</v>
      </c>
      <c r="G27" s="67">
        <f t="shared" si="5"/>
        <v>119.46065097872888</v>
      </c>
      <c r="H27" s="89">
        <f t="shared" si="19"/>
        <v>3.9434112004791282</v>
      </c>
      <c r="I27" s="89">
        <f t="shared" si="6"/>
        <v>68</v>
      </c>
      <c r="J27" s="67">
        <f t="shared" si="7"/>
        <v>191.40406217920801</v>
      </c>
      <c r="K27" s="60"/>
      <c r="L27" s="67">
        <f t="shared" si="8"/>
        <v>191.40406217920801</v>
      </c>
      <c r="M27" s="60"/>
      <c r="N27" s="77">
        <f t="shared" si="9"/>
        <v>12</v>
      </c>
      <c r="O27" s="78">
        <v>12</v>
      </c>
      <c r="P27" s="78"/>
      <c r="Q27" s="78">
        <f t="shared" si="10"/>
        <v>0</v>
      </c>
      <c r="R27" s="78">
        <f>+Q26</f>
        <v>621.43094950233944</v>
      </c>
      <c r="S27" s="78">
        <f t="shared" si="12"/>
        <v>37.460292042566337</v>
      </c>
      <c r="T27" s="78">
        <f t="shared" si="13"/>
        <v>658.89124154490582</v>
      </c>
      <c r="U27" s="67">
        <f t="shared" si="14"/>
        <v>13.9</v>
      </c>
      <c r="V27" s="78">
        <f t="shared" si="15"/>
        <v>68</v>
      </c>
      <c r="W27" s="78">
        <f t="shared" si="16"/>
        <v>740.7912415449058</v>
      </c>
      <c r="X27" s="79"/>
      <c r="Y27" s="78">
        <f t="shared" si="17"/>
        <v>740.7912415449058</v>
      </c>
    </row>
    <row r="28" spans="1:25" ht="15.75" customHeight="1">
      <c r="A28" s="61">
        <f t="shared" si="0"/>
        <v>13</v>
      </c>
      <c r="B28" s="67">
        <f t="shared" si="1"/>
        <v>0</v>
      </c>
      <c r="C28" s="67">
        <f t="shared" si="18"/>
        <v>0</v>
      </c>
      <c r="D28" s="67">
        <f t="shared" si="2"/>
        <v>0</v>
      </c>
      <c r="E28" s="67">
        <f t="shared" si="3"/>
        <v>0</v>
      </c>
      <c r="F28" s="67">
        <f t="shared" si="4"/>
        <v>0</v>
      </c>
      <c r="G28" s="67">
        <f t="shared" si="5"/>
        <v>0</v>
      </c>
      <c r="H28" s="89">
        <f t="shared" si="19"/>
        <v>2.0392576516314876E-14</v>
      </c>
      <c r="I28" s="67">
        <f t="shared" si="6"/>
        <v>0</v>
      </c>
      <c r="J28" s="67">
        <f t="shared" si="7"/>
        <v>2.0392576516314876E-14</v>
      </c>
      <c r="K28" s="60"/>
      <c r="L28" s="67">
        <f t="shared" si="8"/>
        <v>2.0392576516314876E-14</v>
      </c>
      <c r="M28" s="60"/>
      <c r="N28" s="77"/>
      <c r="O28" s="67"/>
      <c r="P28" s="67"/>
      <c r="Q28" s="67"/>
      <c r="R28" s="67"/>
      <c r="S28" s="67"/>
      <c r="T28" s="67"/>
      <c r="U28" s="67"/>
      <c r="V28" s="67"/>
      <c r="W28" s="67"/>
      <c r="X28" s="60"/>
      <c r="Y28" s="67"/>
    </row>
    <row r="29" spans="1:25" ht="15.75" customHeight="1">
      <c r="A29" s="61">
        <f t="shared" si="0"/>
        <v>14</v>
      </c>
      <c r="B29" s="67">
        <f t="shared" si="1"/>
        <v>0</v>
      </c>
      <c r="C29" s="67">
        <f t="shared" si="18"/>
        <v>0</v>
      </c>
      <c r="D29" s="67">
        <f t="shared" si="2"/>
        <v>0</v>
      </c>
      <c r="E29" s="67">
        <f t="shared" si="3"/>
        <v>0</v>
      </c>
      <c r="F29" s="67">
        <f t="shared" si="4"/>
        <v>0</v>
      </c>
      <c r="G29" s="67">
        <f t="shared" si="5"/>
        <v>0</v>
      </c>
      <c r="H29" s="89">
        <f t="shared" si="19"/>
        <v>0</v>
      </c>
      <c r="I29" s="67">
        <f t="shared" si="6"/>
        <v>0</v>
      </c>
      <c r="J29" s="67">
        <f t="shared" si="7"/>
        <v>0</v>
      </c>
      <c r="K29" s="60"/>
      <c r="L29" s="67">
        <f t="shared" si="8"/>
        <v>0</v>
      </c>
      <c r="M29" s="60"/>
      <c r="N29" s="77"/>
      <c r="O29" s="67"/>
      <c r="P29" s="67"/>
      <c r="Q29" s="67"/>
      <c r="R29" s="67"/>
      <c r="S29" s="67"/>
      <c r="T29" s="67"/>
      <c r="U29" s="67"/>
      <c r="V29" s="67"/>
      <c r="W29" s="67"/>
      <c r="X29" s="60"/>
      <c r="Y29" s="67"/>
    </row>
    <row r="30" spans="1:25" ht="15.75" customHeight="1">
      <c r="A30" s="61">
        <f t="shared" si="0"/>
        <v>15</v>
      </c>
      <c r="B30" s="67">
        <f t="shared" si="1"/>
        <v>0</v>
      </c>
      <c r="C30" s="67">
        <f t="shared" si="18"/>
        <v>0</v>
      </c>
      <c r="D30" s="67">
        <f t="shared" si="2"/>
        <v>0</v>
      </c>
      <c r="E30" s="67">
        <f t="shared" si="3"/>
        <v>0</v>
      </c>
      <c r="F30" s="67">
        <f t="shared" si="4"/>
        <v>0</v>
      </c>
      <c r="G30" s="67">
        <f t="shared" si="5"/>
        <v>0</v>
      </c>
      <c r="H30" s="89">
        <f t="shared" si="19"/>
        <v>0</v>
      </c>
      <c r="I30" s="67">
        <f t="shared" si="6"/>
        <v>0</v>
      </c>
      <c r="J30" s="67">
        <f t="shared" si="7"/>
        <v>0</v>
      </c>
      <c r="K30" s="60"/>
      <c r="L30" s="67">
        <f t="shared" si="8"/>
        <v>0</v>
      </c>
      <c r="M30" s="60"/>
      <c r="N30" s="77"/>
      <c r="O30" s="67"/>
      <c r="P30" s="67"/>
      <c r="Q30" s="67"/>
      <c r="R30" s="67"/>
      <c r="S30" s="67"/>
      <c r="T30" s="67"/>
      <c r="U30" s="67"/>
      <c r="V30" s="67"/>
      <c r="W30" s="67"/>
      <c r="X30" s="60"/>
      <c r="Y30" s="67"/>
    </row>
    <row r="31" spans="1:25" ht="15.75" customHeight="1">
      <c r="A31" s="61">
        <f t="shared" si="0"/>
        <v>16</v>
      </c>
      <c r="B31" s="67">
        <f t="shared" si="1"/>
        <v>0</v>
      </c>
      <c r="C31" s="67">
        <f t="shared" si="18"/>
        <v>0</v>
      </c>
      <c r="D31" s="67">
        <f t="shared" si="2"/>
        <v>0</v>
      </c>
      <c r="E31" s="67">
        <f t="shared" si="3"/>
        <v>0</v>
      </c>
      <c r="F31" s="67">
        <f t="shared" si="4"/>
        <v>0</v>
      </c>
      <c r="G31" s="67">
        <f t="shared" si="5"/>
        <v>0</v>
      </c>
      <c r="H31" s="89">
        <f t="shared" si="19"/>
        <v>0</v>
      </c>
      <c r="I31" s="67">
        <f t="shared" si="6"/>
        <v>0</v>
      </c>
      <c r="J31" s="67">
        <f t="shared" si="7"/>
        <v>0</v>
      </c>
      <c r="K31" s="60"/>
      <c r="L31" s="67">
        <f t="shared" si="8"/>
        <v>0</v>
      </c>
      <c r="M31" s="60"/>
      <c r="N31" s="77"/>
      <c r="O31" s="67"/>
      <c r="P31" s="67"/>
      <c r="Q31" s="67"/>
      <c r="R31" s="67"/>
      <c r="S31" s="67"/>
      <c r="T31" s="67"/>
      <c r="U31" s="67"/>
      <c r="V31" s="67"/>
      <c r="W31" s="67"/>
      <c r="X31" s="60"/>
      <c r="Y31" s="67"/>
    </row>
    <row r="32" spans="1:25" ht="15.75" customHeight="1">
      <c r="A32" s="61">
        <f t="shared" si="0"/>
        <v>17</v>
      </c>
      <c r="B32" s="67">
        <f t="shared" si="1"/>
        <v>0</v>
      </c>
      <c r="C32" s="67">
        <f t="shared" si="18"/>
        <v>0</v>
      </c>
      <c r="D32" s="67">
        <f t="shared" si="2"/>
        <v>0</v>
      </c>
      <c r="E32" s="67">
        <f t="shared" si="3"/>
        <v>0</v>
      </c>
      <c r="F32" s="67">
        <f t="shared" si="4"/>
        <v>0</v>
      </c>
      <c r="G32" s="67">
        <f t="shared" si="5"/>
        <v>0</v>
      </c>
      <c r="H32" s="89">
        <f t="shared" si="19"/>
        <v>0</v>
      </c>
      <c r="I32" s="67">
        <f t="shared" si="6"/>
        <v>0</v>
      </c>
      <c r="J32" s="67">
        <f t="shared" si="7"/>
        <v>0</v>
      </c>
      <c r="K32" s="60"/>
      <c r="L32" s="67">
        <f t="shared" si="8"/>
        <v>0</v>
      </c>
      <c r="M32" s="60"/>
      <c r="N32" s="77"/>
      <c r="O32" s="67"/>
      <c r="P32" s="67"/>
      <c r="Q32" s="67"/>
      <c r="R32" s="67"/>
      <c r="S32" s="67"/>
      <c r="T32" s="67"/>
      <c r="U32" s="67"/>
      <c r="V32" s="67"/>
      <c r="W32" s="67"/>
      <c r="X32" s="60"/>
      <c r="Y32" s="67"/>
    </row>
    <row r="33" spans="1:25" ht="15.75" customHeight="1">
      <c r="A33" s="61">
        <f t="shared" si="0"/>
        <v>18</v>
      </c>
      <c r="B33" s="67">
        <f t="shared" si="1"/>
        <v>0</v>
      </c>
      <c r="C33" s="67">
        <f t="shared" si="18"/>
        <v>0</v>
      </c>
      <c r="D33" s="67">
        <f t="shared" si="2"/>
        <v>0</v>
      </c>
      <c r="E33" s="67">
        <f t="shared" si="3"/>
        <v>0</v>
      </c>
      <c r="F33" s="67">
        <f t="shared" si="4"/>
        <v>0</v>
      </c>
      <c r="G33" s="67">
        <f t="shared" si="5"/>
        <v>0</v>
      </c>
      <c r="H33" s="89">
        <f t="shared" si="19"/>
        <v>0</v>
      </c>
      <c r="I33" s="67">
        <f t="shared" si="6"/>
        <v>0</v>
      </c>
      <c r="J33" s="67">
        <f t="shared" si="7"/>
        <v>0</v>
      </c>
      <c r="K33" s="60"/>
      <c r="L33" s="67">
        <f t="shared" si="8"/>
        <v>0</v>
      </c>
      <c r="M33" s="60"/>
      <c r="N33" s="77"/>
      <c r="O33" s="67"/>
      <c r="P33" s="67"/>
      <c r="Q33" s="67"/>
      <c r="R33" s="67"/>
      <c r="S33" s="67"/>
      <c r="T33" s="67"/>
      <c r="U33" s="67"/>
      <c r="V33" s="67"/>
      <c r="W33" s="67"/>
      <c r="X33" s="60"/>
      <c r="Y33" s="67"/>
    </row>
    <row r="34" spans="1:25" ht="15.75" customHeight="1">
      <c r="A34" s="61">
        <f t="shared" si="0"/>
        <v>19</v>
      </c>
      <c r="B34" s="67">
        <f t="shared" si="1"/>
        <v>0</v>
      </c>
      <c r="C34" s="67">
        <f t="shared" si="18"/>
        <v>0</v>
      </c>
      <c r="D34" s="67">
        <f t="shared" si="2"/>
        <v>0</v>
      </c>
      <c r="E34" s="67">
        <f t="shared" si="3"/>
        <v>0</v>
      </c>
      <c r="F34" s="67">
        <f t="shared" si="4"/>
        <v>0</v>
      </c>
      <c r="G34" s="67">
        <f t="shared" si="5"/>
        <v>0</v>
      </c>
      <c r="H34" s="89">
        <f t="shared" si="19"/>
        <v>0</v>
      </c>
      <c r="I34" s="67">
        <f t="shared" si="6"/>
        <v>0</v>
      </c>
      <c r="J34" s="67">
        <f t="shared" si="7"/>
        <v>0</v>
      </c>
      <c r="K34" s="60"/>
      <c r="L34" s="67">
        <f t="shared" si="8"/>
        <v>0</v>
      </c>
      <c r="M34" s="60"/>
      <c r="N34" s="77"/>
      <c r="O34" s="67"/>
      <c r="P34" s="67"/>
      <c r="Q34" s="67"/>
      <c r="R34" s="67"/>
      <c r="S34" s="67"/>
      <c r="T34" s="67"/>
      <c r="U34" s="67"/>
      <c r="V34" s="67"/>
      <c r="W34" s="67"/>
      <c r="X34" s="60"/>
      <c r="Y34" s="67"/>
    </row>
    <row r="35" spans="1:25" ht="15.75" customHeight="1">
      <c r="A35" s="61">
        <f t="shared" si="0"/>
        <v>20</v>
      </c>
      <c r="B35" s="67">
        <f t="shared" si="1"/>
        <v>0</v>
      </c>
      <c r="C35" s="67">
        <f t="shared" si="18"/>
        <v>0</v>
      </c>
      <c r="D35" s="67">
        <f t="shared" si="2"/>
        <v>0</v>
      </c>
      <c r="E35" s="67">
        <f t="shared" si="3"/>
        <v>0</v>
      </c>
      <c r="F35" s="67">
        <f t="shared" si="4"/>
        <v>0</v>
      </c>
      <c r="G35" s="67">
        <f t="shared" si="5"/>
        <v>0</v>
      </c>
      <c r="H35" s="89">
        <f t="shared" si="19"/>
        <v>0</v>
      </c>
      <c r="I35" s="67">
        <f t="shared" si="6"/>
        <v>0</v>
      </c>
      <c r="J35" s="67">
        <f t="shared" si="7"/>
        <v>0</v>
      </c>
      <c r="K35" s="60"/>
      <c r="L35" s="67">
        <f t="shared" si="8"/>
        <v>0</v>
      </c>
      <c r="M35" s="60"/>
      <c r="N35" s="77"/>
      <c r="O35" s="67"/>
      <c r="P35" s="67"/>
      <c r="Q35" s="67"/>
      <c r="R35" s="67"/>
      <c r="S35" s="67"/>
      <c r="T35" s="67"/>
      <c r="U35" s="67"/>
      <c r="V35" s="67"/>
      <c r="W35" s="67"/>
      <c r="X35" s="60"/>
      <c r="Y35" s="67"/>
    </row>
    <row r="36" spans="1:25" ht="15.75" customHeight="1">
      <c r="A36" s="61">
        <f t="shared" si="0"/>
        <v>21</v>
      </c>
      <c r="B36" s="67">
        <f t="shared" si="1"/>
        <v>0</v>
      </c>
      <c r="C36" s="67">
        <f t="shared" si="18"/>
        <v>0</v>
      </c>
      <c r="D36" s="67">
        <f t="shared" si="2"/>
        <v>0</v>
      </c>
      <c r="E36" s="67">
        <f t="shared" si="3"/>
        <v>0</v>
      </c>
      <c r="F36" s="67">
        <f t="shared" si="4"/>
        <v>0</v>
      </c>
      <c r="G36" s="67">
        <f t="shared" si="5"/>
        <v>0</v>
      </c>
      <c r="H36" s="89">
        <f t="shared" si="19"/>
        <v>0</v>
      </c>
      <c r="I36" s="67">
        <f t="shared" si="6"/>
        <v>0</v>
      </c>
      <c r="J36" s="67">
        <f t="shared" si="7"/>
        <v>0</v>
      </c>
      <c r="K36" s="60"/>
      <c r="L36" s="67">
        <f t="shared" si="8"/>
        <v>0</v>
      </c>
      <c r="M36" s="60"/>
      <c r="N36" s="77"/>
      <c r="O36" s="67"/>
      <c r="P36" s="67"/>
      <c r="Q36" s="67"/>
      <c r="R36" s="67"/>
      <c r="S36" s="67"/>
      <c r="T36" s="67"/>
      <c r="U36" s="67"/>
      <c r="V36" s="67"/>
      <c r="W36" s="67"/>
      <c r="X36" s="60"/>
      <c r="Y36" s="67"/>
    </row>
    <row r="37" spans="1:25" ht="15.75" customHeight="1">
      <c r="A37" s="61">
        <f t="shared" si="0"/>
        <v>22</v>
      </c>
      <c r="B37" s="67">
        <f t="shared" si="1"/>
        <v>0</v>
      </c>
      <c r="C37" s="67">
        <f t="shared" si="18"/>
        <v>0</v>
      </c>
      <c r="D37" s="67">
        <f t="shared" si="2"/>
        <v>0</v>
      </c>
      <c r="E37" s="67">
        <f t="shared" si="3"/>
        <v>0</v>
      </c>
      <c r="F37" s="67">
        <f t="shared" si="4"/>
        <v>0</v>
      </c>
      <c r="G37" s="67">
        <f t="shared" si="5"/>
        <v>0</v>
      </c>
      <c r="H37" s="89">
        <f t="shared" si="19"/>
        <v>0</v>
      </c>
      <c r="I37" s="67">
        <f t="shared" si="6"/>
        <v>0</v>
      </c>
      <c r="J37" s="67">
        <f t="shared" si="7"/>
        <v>0</v>
      </c>
      <c r="K37" s="60"/>
      <c r="L37" s="67">
        <f t="shared" si="8"/>
        <v>0</v>
      </c>
      <c r="M37" s="60"/>
      <c r="N37" s="77"/>
      <c r="O37" s="67"/>
      <c r="P37" s="67"/>
      <c r="Q37" s="67"/>
      <c r="R37" s="67"/>
      <c r="S37" s="67"/>
      <c r="T37" s="67"/>
      <c r="U37" s="67"/>
      <c r="V37" s="67"/>
      <c r="W37" s="67"/>
      <c r="X37" s="60"/>
      <c r="Y37" s="67"/>
    </row>
    <row r="38" spans="1:25" ht="15.75" customHeight="1">
      <c r="A38" s="61">
        <f t="shared" si="0"/>
        <v>23</v>
      </c>
      <c r="B38" s="67">
        <f t="shared" si="1"/>
        <v>0</v>
      </c>
      <c r="C38" s="67">
        <f t="shared" si="18"/>
        <v>0</v>
      </c>
      <c r="D38" s="67">
        <f t="shared" si="2"/>
        <v>0</v>
      </c>
      <c r="E38" s="67">
        <f t="shared" si="3"/>
        <v>0</v>
      </c>
      <c r="F38" s="67">
        <f t="shared" si="4"/>
        <v>0</v>
      </c>
      <c r="G38" s="67">
        <f t="shared" si="5"/>
        <v>0</v>
      </c>
      <c r="H38" s="89">
        <f t="shared" si="19"/>
        <v>0</v>
      </c>
      <c r="I38" s="67">
        <f t="shared" si="6"/>
        <v>0</v>
      </c>
      <c r="J38" s="67">
        <f t="shared" si="7"/>
        <v>0</v>
      </c>
      <c r="K38" s="60"/>
      <c r="L38" s="67">
        <f t="shared" si="8"/>
        <v>0</v>
      </c>
      <c r="M38" s="60"/>
      <c r="N38" s="77"/>
      <c r="O38" s="67"/>
      <c r="P38" s="67"/>
      <c r="Q38" s="67"/>
      <c r="R38" s="67"/>
      <c r="S38" s="67"/>
      <c r="T38" s="67"/>
      <c r="U38" s="67"/>
      <c r="V38" s="67"/>
      <c r="W38" s="67"/>
      <c r="X38" s="60"/>
      <c r="Y38" s="67"/>
    </row>
    <row r="39" spans="1:25" ht="15.75" customHeight="1">
      <c r="A39" s="61">
        <f t="shared" si="0"/>
        <v>24</v>
      </c>
      <c r="B39" s="67">
        <f t="shared" si="1"/>
        <v>0</v>
      </c>
      <c r="C39" s="67">
        <f t="shared" si="18"/>
        <v>0</v>
      </c>
      <c r="D39" s="67">
        <f t="shared" si="2"/>
        <v>0</v>
      </c>
      <c r="E39" s="67">
        <f t="shared" si="3"/>
        <v>0</v>
      </c>
      <c r="F39" s="67">
        <f t="shared" si="4"/>
        <v>0</v>
      </c>
      <c r="G39" s="67">
        <f t="shared" si="5"/>
        <v>0</v>
      </c>
      <c r="H39" s="89">
        <f t="shared" si="19"/>
        <v>0</v>
      </c>
      <c r="I39" s="67">
        <f t="shared" si="6"/>
        <v>0</v>
      </c>
      <c r="J39" s="67">
        <f t="shared" si="7"/>
        <v>0</v>
      </c>
      <c r="K39" s="60"/>
      <c r="L39" s="67">
        <f t="shared" si="8"/>
        <v>0</v>
      </c>
      <c r="M39" s="60"/>
      <c r="N39" s="77"/>
      <c r="O39" s="67"/>
      <c r="P39" s="67"/>
      <c r="Q39" s="67"/>
      <c r="R39" s="67"/>
      <c r="S39" s="67"/>
      <c r="T39" s="67"/>
      <c r="U39" s="67"/>
      <c r="V39" s="67"/>
      <c r="W39" s="67"/>
      <c r="X39" s="60"/>
      <c r="Y39" s="67"/>
    </row>
    <row r="40" spans="1:25" ht="15.75" customHeight="1">
      <c r="A40" s="61">
        <f t="shared" si="0"/>
        <v>25</v>
      </c>
      <c r="B40" s="67">
        <f t="shared" si="1"/>
        <v>0</v>
      </c>
      <c r="C40" s="67">
        <f t="shared" si="18"/>
        <v>0</v>
      </c>
      <c r="D40" s="67">
        <f t="shared" si="2"/>
        <v>0</v>
      </c>
      <c r="E40" s="67">
        <f t="shared" si="3"/>
        <v>0</v>
      </c>
      <c r="F40" s="67">
        <f t="shared" si="4"/>
        <v>0</v>
      </c>
      <c r="G40" s="67">
        <f t="shared" si="5"/>
        <v>0</v>
      </c>
      <c r="H40" s="89">
        <f t="shared" si="19"/>
        <v>0</v>
      </c>
      <c r="I40" s="67">
        <f t="shared" si="6"/>
        <v>0</v>
      </c>
      <c r="J40" s="67">
        <f t="shared" si="7"/>
        <v>0</v>
      </c>
      <c r="K40" s="60"/>
      <c r="L40" s="67">
        <f t="shared" si="8"/>
        <v>0</v>
      </c>
      <c r="M40" s="60"/>
      <c r="N40" s="77"/>
      <c r="O40" s="67"/>
      <c r="P40" s="67"/>
      <c r="Q40" s="67"/>
      <c r="R40" s="67"/>
      <c r="S40" s="67"/>
      <c r="T40" s="67"/>
      <c r="U40" s="67"/>
      <c r="V40" s="67"/>
      <c r="W40" s="67"/>
      <c r="X40" s="60"/>
      <c r="Y40" s="67"/>
    </row>
    <row r="41" spans="1:25" ht="15.75" customHeight="1">
      <c r="A41" s="61">
        <f t="shared" si="0"/>
        <v>26</v>
      </c>
      <c r="B41" s="67">
        <f t="shared" si="1"/>
        <v>0</v>
      </c>
      <c r="C41" s="67">
        <f t="shared" si="18"/>
        <v>0</v>
      </c>
      <c r="D41" s="67">
        <f t="shared" si="2"/>
        <v>0</v>
      </c>
      <c r="E41" s="67">
        <f t="shared" si="3"/>
        <v>0</v>
      </c>
      <c r="F41" s="67">
        <f t="shared" si="4"/>
        <v>0</v>
      </c>
      <c r="G41" s="67">
        <f t="shared" si="5"/>
        <v>0</v>
      </c>
      <c r="H41" s="89">
        <f t="shared" si="19"/>
        <v>0</v>
      </c>
      <c r="I41" s="67">
        <f t="shared" si="6"/>
        <v>0</v>
      </c>
      <c r="J41" s="67">
        <f t="shared" si="7"/>
        <v>0</v>
      </c>
      <c r="K41" s="60"/>
      <c r="L41" s="67">
        <f t="shared" si="8"/>
        <v>0</v>
      </c>
      <c r="M41" s="60"/>
      <c r="N41" s="77"/>
      <c r="O41" s="67"/>
      <c r="P41" s="67"/>
      <c r="Q41" s="67"/>
      <c r="R41" s="67"/>
      <c r="S41" s="67"/>
      <c r="T41" s="67"/>
      <c r="U41" s="67"/>
      <c r="V41" s="67"/>
      <c r="W41" s="67"/>
      <c r="X41" s="60"/>
      <c r="Y41" s="67"/>
    </row>
    <row r="42" spans="1:25" ht="15.75" customHeight="1">
      <c r="A42" s="61">
        <f t="shared" si="0"/>
        <v>27</v>
      </c>
      <c r="B42" s="67">
        <f t="shared" si="1"/>
        <v>0</v>
      </c>
      <c r="C42" s="67">
        <f t="shared" si="18"/>
        <v>0</v>
      </c>
      <c r="D42" s="67">
        <f t="shared" si="2"/>
        <v>0</v>
      </c>
      <c r="E42" s="67">
        <f t="shared" si="3"/>
        <v>0</v>
      </c>
      <c r="F42" s="67">
        <f t="shared" si="4"/>
        <v>0</v>
      </c>
      <c r="G42" s="67">
        <f t="shared" si="5"/>
        <v>0</v>
      </c>
      <c r="H42" s="89">
        <f t="shared" si="19"/>
        <v>0</v>
      </c>
      <c r="I42" s="67">
        <f t="shared" si="6"/>
        <v>0</v>
      </c>
      <c r="J42" s="67">
        <f t="shared" si="7"/>
        <v>0</v>
      </c>
      <c r="K42" s="60"/>
      <c r="L42" s="67">
        <f t="shared" si="8"/>
        <v>0</v>
      </c>
      <c r="M42" s="60"/>
      <c r="N42" s="77"/>
      <c r="O42" s="67"/>
      <c r="P42" s="67"/>
      <c r="Q42" s="67"/>
      <c r="R42" s="67"/>
      <c r="S42" s="67"/>
      <c r="T42" s="67"/>
      <c r="U42" s="67"/>
      <c r="V42" s="67"/>
      <c r="W42" s="67"/>
      <c r="X42" s="60"/>
      <c r="Y42" s="67"/>
    </row>
    <row r="43" spans="1:25" ht="15.75" customHeight="1">
      <c r="A43" s="61">
        <f t="shared" si="0"/>
        <v>28</v>
      </c>
      <c r="B43" s="67">
        <f t="shared" si="1"/>
        <v>0</v>
      </c>
      <c r="C43" s="67">
        <f t="shared" si="18"/>
        <v>0</v>
      </c>
      <c r="D43" s="67">
        <f t="shared" si="2"/>
        <v>0</v>
      </c>
      <c r="E43" s="67">
        <f t="shared" si="3"/>
        <v>0</v>
      </c>
      <c r="F43" s="67">
        <f t="shared" si="4"/>
        <v>0</v>
      </c>
      <c r="G43" s="67">
        <f t="shared" si="5"/>
        <v>0</v>
      </c>
      <c r="H43" s="89">
        <f t="shared" si="19"/>
        <v>0</v>
      </c>
      <c r="I43" s="67">
        <f t="shared" si="6"/>
        <v>0</v>
      </c>
      <c r="J43" s="67">
        <f t="shared" si="7"/>
        <v>0</v>
      </c>
      <c r="K43" s="60"/>
      <c r="L43" s="67">
        <f t="shared" si="8"/>
        <v>0</v>
      </c>
      <c r="M43" s="60"/>
      <c r="N43" s="77"/>
      <c r="O43" s="67"/>
      <c r="P43" s="67"/>
      <c r="Q43" s="67"/>
      <c r="R43" s="67"/>
      <c r="S43" s="67"/>
      <c r="T43" s="67"/>
      <c r="U43" s="67"/>
      <c r="V43" s="67"/>
      <c r="W43" s="67"/>
      <c r="X43" s="60"/>
      <c r="Y43" s="67"/>
    </row>
    <row r="44" spans="1:25" ht="15.75" customHeight="1">
      <c r="A44" s="61">
        <f t="shared" si="0"/>
        <v>29</v>
      </c>
      <c r="B44" s="67">
        <f t="shared" si="1"/>
        <v>0</v>
      </c>
      <c r="C44" s="67">
        <f t="shared" si="18"/>
        <v>0</v>
      </c>
      <c r="D44" s="67">
        <f t="shared" si="2"/>
        <v>0</v>
      </c>
      <c r="E44" s="67">
        <f t="shared" si="3"/>
        <v>0</v>
      </c>
      <c r="F44" s="67">
        <f t="shared" si="4"/>
        <v>0</v>
      </c>
      <c r="G44" s="67">
        <f t="shared" si="5"/>
        <v>0</v>
      </c>
      <c r="H44" s="89">
        <f t="shared" si="19"/>
        <v>0</v>
      </c>
      <c r="I44" s="67">
        <f t="shared" si="6"/>
        <v>0</v>
      </c>
      <c r="J44" s="67">
        <f t="shared" si="7"/>
        <v>0</v>
      </c>
      <c r="K44" s="60"/>
      <c r="L44" s="67">
        <f t="shared" si="8"/>
        <v>0</v>
      </c>
      <c r="M44" s="60"/>
      <c r="N44" s="77"/>
      <c r="O44" s="67"/>
      <c r="P44" s="67"/>
      <c r="Q44" s="67"/>
      <c r="R44" s="67"/>
      <c r="S44" s="67"/>
      <c r="T44" s="67"/>
      <c r="U44" s="67"/>
      <c r="V44" s="67"/>
      <c r="W44" s="67"/>
      <c r="X44" s="60"/>
      <c r="Y44" s="67"/>
    </row>
    <row r="45" spans="1:25" ht="15.75" customHeight="1">
      <c r="A45" s="61">
        <f t="shared" si="0"/>
        <v>30</v>
      </c>
      <c r="B45" s="67">
        <f t="shared" si="1"/>
        <v>0</v>
      </c>
      <c r="C45" s="67">
        <f t="shared" si="18"/>
        <v>0</v>
      </c>
      <c r="D45" s="67">
        <f t="shared" si="2"/>
        <v>0</v>
      </c>
      <c r="E45" s="67">
        <f t="shared" si="3"/>
        <v>0</v>
      </c>
      <c r="F45" s="67">
        <f t="shared" si="4"/>
        <v>0</v>
      </c>
      <c r="G45" s="67">
        <f t="shared" si="5"/>
        <v>0</v>
      </c>
      <c r="H45" s="89">
        <f t="shared" si="19"/>
        <v>0</v>
      </c>
      <c r="I45" s="67">
        <f t="shared" si="6"/>
        <v>0</v>
      </c>
      <c r="J45" s="67">
        <f t="shared" si="7"/>
        <v>0</v>
      </c>
      <c r="K45" s="60"/>
      <c r="L45" s="67">
        <f t="shared" si="8"/>
        <v>0</v>
      </c>
      <c r="M45" s="60"/>
      <c r="N45" s="77"/>
      <c r="O45" s="67"/>
      <c r="P45" s="67"/>
      <c r="Q45" s="67"/>
      <c r="R45" s="67"/>
      <c r="S45" s="67"/>
      <c r="T45" s="67"/>
      <c r="U45" s="67"/>
      <c r="V45" s="67"/>
      <c r="W45" s="67"/>
      <c r="X45" s="60"/>
      <c r="Y45" s="67"/>
    </row>
    <row r="46" spans="1:25" ht="15.75" customHeight="1">
      <c r="A46" s="61">
        <f t="shared" si="0"/>
        <v>31</v>
      </c>
      <c r="B46" s="67">
        <f t="shared" si="1"/>
        <v>0</v>
      </c>
      <c r="C46" s="67">
        <f t="shared" si="18"/>
        <v>0</v>
      </c>
      <c r="D46" s="67">
        <f t="shared" si="2"/>
        <v>0</v>
      </c>
      <c r="E46" s="67">
        <f t="shared" si="3"/>
        <v>0</v>
      </c>
      <c r="F46" s="67">
        <f t="shared" si="4"/>
        <v>0</v>
      </c>
      <c r="G46" s="67">
        <f t="shared" si="5"/>
        <v>0</v>
      </c>
      <c r="H46" s="89">
        <f t="shared" si="19"/>
        <v>0</v>
      </c>
      <c r="I46" s="67">
        <f t="shared" si="6"/>
        <v>0</v>
      </c>
      <c r="J46" s="67">
        <f t="shared" si="7"/>
        <v>0</v>
      </c>
      <c r="K46" s="60"/>
      <c r="L46" s="67">
        <f t="shared" si="8"/>
        <v>0</v>
      </c>
      <c r="M46" s="60"/>
      <c r="N46" s="77"/>
      <c r="O46" s="67"/>
      <c r="P46" s="67"/>
      <c r="Q46" s="67"/>
      <c r="R46" s="67"/>
      <c r="S46" s="67"/>
      <c r="T46" s="67"/>
      <c r="U46" s="67"/>
      <c r="V46" s="67"/>
      <c r="W46" s="67"/>
      <c r="X46" s="60"/>
      <c r="Y46" s="67"/>
    </row>
    <row r="47" spans="1:25" ht="15.75" customHeight="1">
      <c r="A47" s="61">
        <f t="shared" si="0"/>
        <v>32</v>
      </c>
      <c r="B47" s="67">
        <f t="shared" si="1"/>
        <v>0</v>
      </c>
      <c r="C47" s="67">
        <f t="shared" si="18"/>
        <v>0</v>
      </c>
      <c r="D47" s="67">
        <f t="shared" si="2"/>
        <v>0</v>
      </c>
      <c r="E47" s="67">
        <f t="shared" si="3"/>
        <v>0</v>
      </c>
      <c r="F47" s="67">
        <f t="shared" si="4"/>
        <v>0</v>
      </c>
      <c r="G47" s="67">
        <f t="shared" si="5"/>
        <v>0</v>
      </c>
      <c r="H47" s="89">
        <f t="shared" si="19"/>
        <v>0</v>
      </c>
      <c r="I47" s="67">
        <f t="shared" si="6"/>
        <v>0</v>
      </c>
      <c r="J47" s="67">
        <f t="shared" si="7"/>
        <v>0</v>
      </c>
      <c r="K47" s="60"/>
      <c r="L47" s="67">
        <f t="shared" si="8"/>
        <v>0</v>
      </c>
      <c r="M47" s="60"/>
      <c r="N47" s="77"/>
      <c r="O47" s="67"/>
      <c r="P47" s="67"/>
      <c r="Q47" s="67"/>
      <c r="R47" s="67"/>
      <c r="S47" s="67"/>
      <c r="T47" s="67"/>
      <c r="U47" s="67"/>
      <c r="V47" s="67"/>
      <c r="W47" s="67"/>
      <c r="X47" s="60"/>
      <c r="Y47" s="67"/>
    </row>
    <row r="48" spans="1:25" ht="15.75" customHeight="1">
      <c r="A48" s="61">
        <f t="shared" si="0"/>
        <v>33</v>
      </c>
      <c r="B48" s="67">
        <f t="shared" si="1"/>
        <v>0</v>
      </c>
      <c r="C48" s="67">
        <f t="shared" si="18"/>
        <v>0</v>
      </c>
      <c r="D48" s="67">
        <f t="shared" si="2"/>
        <v>0</v>
      </c>
      <c r="E48" s="67">
        <f t="shared" si="3"/>
        <v>0</v>
      </c>
      <c r="F48" s="67">
        <f t="shared" si="4"/>
        <v>0</v>
      </c>
      <c r="G48" s="67">
        <f t="shared" si="5"/>
        <v>0</v>
      </c>
      <c r="H48" s="89">
        <f t="shared" si="19"/>
        <v>0</v>
      </c>
      <c r="I48" s="67">
        <f t="shared" si="6"/>
        <v>0</v>
      </c>
      <c r="J48" s="67">
        <f t="shared" si="7"/>
        <v>0</v>
      </c>
      <c r="K48" s="60"/>
      <c r="L48" s="67">
        <f t="shared" si="8"/>
        <v>0</v>
      </c>
      <c r="M48" s="60"/>
      <c r="N48" s="77"/>
      <c r="O48" s="67"/>
      <c r="P48" s="67"/>
      <c r="Q48" s="67"/>
      <c r="R48" s="67"/>
      <c r="S48" s="67"/>
      <c r="T48" s="67"/>
      <c r="U48" s="67"/>
      <c r="V48" s="67"/>
      <c r="W48" s="67"/>
      <c r="X48" s="60"/>
      <c r="Y48" s="67"/>
    </row>
    <row r="49" spans="1:25" ht="15.75" customHeight="1">
      <c r="A49" s="61">
        <f t="shared" si="0"/>
        <v>34</v>
      </c>
      <c r="B49" s="67">
        <f t="shared" si="1"/>
        <v>0</v>
      </c>
      <c r="C49" s="67">
        <f t="shared" si="18"/>
        <v>0</v>
      </c>
      <c r="D49" s="67">
        <f t="shared" si="2"/>
        <v>0</v>
      </c>
      <c r="E49" s="67">
        <f t="shared" si="3"/>
        <v>0</v>
      </c>
      <c r="F49" s="67">
        <f t="shared" si="4"/>
        <v>0</v>
      </c>
      <c r="G49" s="67">
        <f t="shared" si="5"/>
        <v>0</v>
      </c>
      <c r="H49" s="89">
        <f t="shared" si="19"/>
        <v>0</v>
      </c>
      <c r="I49" s="67">
        <f t="shared" si="6"/>
        <v>0</v>
      </c>
      <c r="J49" s="67">
        <f t="shared" si="7"/>
        <v>0</v>
      </c>
      <c r="K49" s="60"/>
      <c r="L49" s="67">
        <f t="shared" si="8"/>
        <v>0</v>
      </c>
      <c r="M49" s="60"/>
      <c r="N49" s="77"/>
      <c r="O49" s="67"/>
      <c r="P49" s="67"/>
      <c r="Q49" s="67"/>
      <c r="R49" s="67"/>
      <c r="S49" s="67"/>
      <c r="T49" s="67"/>
      <c r="U49" s="67"/>
      <c r="V49" s="67"/>
      <c r="W49" s="67"/>
      <c r="X49" s="60"/>
      <c r="Y49" s="67"/>
    </row>
    <row r="50" spans="1:25" ht="15.75" customHeight="1">
      <c r="A50" s="61">
        <f t="shared" si="0"/>
        <v>35</v>
      </c>
      <c r="B50" s="67">
        <f t="shared" si="1"/>
        <v>0</v>
      </c>
      <c r="C50" s="67">
        <f t="shared" si="18"/>
        <v>0</v>
      </c>
      <c r="D50" s="67">
        <f t="shared" si="2"/>
        <v>0</v>
      </c>
      <c r="E50" s="67">
        <f t="shared" si="3"/>
        <v>0</v>
      </c>
      <c r="F50" s="67">
        <f t="shared" si="4"/>
        <v>0</v>
      </c>
      <c r="G50" s="67">
        <f t="shared" si="5"/>
        <v>0</v>
      </c>
      <c r="H50" s="89">
        <f t="shared" si="19"/>
        <v>0</v>
      </c>
      <c r="I50" s="67">
        <f t="shared" si="6"/>
        <v>0</v>
      </c>
      <c r="J50" s="67">
        <f t="shared" si="7"/>
        <v>0</v>
      </c>
      <c r="K50" s="60"/>
      <c r="L50" s="67">
        <f t="shared" si="8"/>
        <v>0</v>
      </c>
      <c r="M50" s="60"/>
      <c r="N50" s="77"/>
      <c r="O50" s="67"/>
      <c r="P50" s="67"/>
      <c r="Q50" s="67"/>
      <c r="R50" s="67"/>
      <c r="S50" s="67"/>
      <c r="T50" s="67"/>
      <c r="U50" s="67"/>
      <c r="V50" s="67"/>
      <c r="W50" s="67"/>
      <c r="X50" s="60"/>
      <c r="Y50" s="67"/>
    </row>
    <row r="51" spans="1:25" ht="15.75" customHeight="1">
      <c r="A51" s="61">
        <f t="shared" si="0"/>
        <v>36</v>
      </c>
      <c r="B51" s="67">
        <f t="shared" si="1"/>
        <v>0</v>
      </c>
      <c r="C51" s="67">
        <f t="shared" si="18"/>
        <v>0</v>
      </c>
      <c r="D51" s="67">
        <f t="shared" si="2"/>
        <v>0</v>
      </c>
      <c r="E51" s="67">
        <f t="shared" si="3"/>
        <v>0</v>
      </c>
      <c r="F51" s="67">
        <f t="shared" si="4"/>
        <v>0</v>
      </c>
      <c r="G51" s="67">
        <f t="shared" si="5"/>
        <v>0</v>
      </c>
      <c r="H51" s="89">
        <f t="shared" si="19"/>
        <v>0</v>
      </c>
      <c r="I51" s="67">
        <f t="shared" si="6"/>
        <v>0</v>
      </c>
      <c r="J51" s="67">
        <f t="shared" si="7"/>
        <v>0</v>
      </c>
      <c r="K51" s="60"/>
      <c r="L51" s="67">
        <f t="shared" si="8"/>
        <v>0</v>
      </c>
      <c r="M51" s="60"/>
      <c r="N51" s="77"/>
      <c r="O51" s="67"/>
      <c r="P51" s="67"/>
      <c r="Q51" s="67"/>
      <c r="R51" s="67"/>
      <c r="S51" s="67"/>
      <c r="T51" s="67"/>
      <c r="U51" s="67"/>
      <c r="V51" s="67"/>
      <c r="W51" s="67"/>
      <c r="X51" s="60"/>
      <c r="Y51" s="67"/>
    </row>
    <row r="52" spans="1:25" ht="15.75" customHeight="1">
      <c r="A52" s="61">
        <f t="shared" si="0"/>
        <v>37</v>
      </c>
      <c r="B52" s="67">
        <f t="shared" si="1"/>
        <v>0</v>
      </c>
      <c r="C52" s="67">
        <f t="shared" si="18"/>
        <v>0</v>
      </c>
      <c r="D52" s="67">
        <f t="shared" si="2"/>
        <v>0</v>
      </c>
      <c r="E52" s="67">
        <f t="shared" si="3"/>
        <v>0</v>
      </c>
      <c r="F52" s="67">
        <f t="shared" si="4"/>
        <v>0</v>
      </c>
      <c r="G52" s="67">
        <f t="shared" si="5"/>
        <v>0</v>
      </c>
      <c r="H52" s="89">
        <f t="shared" si="19"/>
        <v>0</v>
      </c>
      <c r="I52" s="67">
        <f t="shared" si="6"/>
        <v>0</v>
      </c>
      <c r="J52" s="67">
        <f t="shared" si="7"/>
        <v>0</v>
      </c>
      <c r="K52" s="60"/>
      <c r="L52" s="67">
        <f t="shared" si="8"/>
        <v>0</v>
      </c>
      <c r="M52" s="60"/>
      <c r="N52" s="77"/>
      <c r="O52" s="67"/>
      <c r="P52" s="67"/>
      <c r="Q52" s="67"/>
      <c r="R52" s="67"/>
      <c r="S52" s="67"/>
      <c r="T52" s="67"/>
      <c r="U52" s="67"/>
      <c r="V52" s="67"/>
      <c r="W52" s="67"/>
      <c r="X52" s="60"/>
      <c r="Y52" s="67"/>
    </row>
    <row r="53" spans="1:25" ht="15.75" customHeight="1">
      <c r="A53" s="61">
        <f t="shared" si="0"/>
        <v>38</v>
      </c>
      <c r="B53" s="67">
        <f t="shared" si="1"/>
        <v>0</v>
      </c>
      <c r="C53" s="67">
        <f t="shared" si="18"/>
        <v>0</v>
      </c>
      <c r="D53" s="67">
        <f t="shared" si="2"/>
        <v>0</v>
      </c>
      <c r="E53" s="67">
        <f t="shared" si="3"/>
        <v>0</v>
      </c>
      <c r="F53" s="67">
        <f t="shared" si="4"/>
        <v>0</v>
      </c>
      <c r="G53" s="67">
        <f t="shared" si="5"/>
        <v>0</v>
      </c>
      <c r="H53" s="89">
        <f t="shared" si="19"/>
        <v>0</v>
      </c>
      <c r="I53" s="67">
        <f t="shared" si="6"/>
        <v>0</v>
      </c>
      <c r="J53" s="67">
        <f t="shared" si="7"/>
        <v>0</v>
      </c>
      <c r="K53" s="60"/>
      <c r="L53" s="67">
        <f t="shared" si="8"/>
        <v>0</v>
      </c>
      <c r="M53" s="60"/>
      <c r="N53" s="77"/>
      <c r="O53" s="67"/>
      <c r="P53" s="67"/>
      <c r="Q53" s="67"/>
      <c r="R53" s="67"/>
      <c r="S53" s="67"/>
      <c r="T53" s="67"/>
      <c r="U53" s="67"/>
      <c r="V53" s="67"/>
      <c r="W53" s="67"/>
      <c r="X53" s="60"/>
      <c r="Y53" s="67"/>
    </row>
    <row r="54" spans="1:25" ht="15.75" customHeight="1">
      <c r="A54" s="61">
        <f t="shared" si="0"/>
        <v>39</v>
      </c>
      <c r="B54" s="67">
        <f t="shared" si="1"/>
        <v>0</v>
      </c>
      <c r="C54" s="67">
        <f t="shared" si="18"/>
        <v>0</v>
      </c>
      <c r="D54" s="67">
        <f t="shared" si="2"/>
        <v>0</v>
      </c>
      <c r="E54" s="67">
        <f t="shared" si="3"/>
        <v>0</v>
      </c>
      <c r="F54" s="67">
        <f t="shared" si="4"/>
        <v>0</v>
      </c>
      <c r="G54" s="67">
        <f t="shared" si="5"/>
        <v>0</v>
      </c>
      <c r="H54" s="89">
        <f t="shared" si="19"/>
        <v>0</v>
      </c>
      <c r="I54" s="67">
        <f t="shared" si="6"/>
        <v>0</v>
      </c>
      <c r="J54" s="67">
        <f t="shared" si="7"/>
        <v>0</v>
      </c>
      <c r="K54" s="60"/>
      <c r="L54" s="67">
        <f t="shared" si="8"/>
        <v>0</v>
      </c>
      <c r="M54" s="60"/>
      <c r="N54" s="77"/>
      <c r="O54" s="67"/>
      <c r="P54" s="67"/>
      <c r="Q54" s="67"/>
      <c r="R54" s="67"/>
      <c r="S54" s="67"/>
      <c r="T54" s="67"/>
      <c r="U54" s="67"/>
      <c r="V54" s="67"/>
      <c r="W54" s="67"/>
      <c r="X54" s="60"/>
      <c r="Y54" s="67"/>
    </row>
    <row r="55" spans="1:25" ht="15.75" customHeight="1">
      <c r="A55" s="61">
        <f t="shared" si="0"/>
        <v>40</v>
      </c>
      <c r="B55" s="67">
        <f t="shared" si="1"/>
        <v>0</v>
      </c>
      <c r="C55" s="67">
        <f t="shared" si="18"/>
        <v>0</v>
      </c>
      <c r="D55" s="67">
        <f t="shared" si="2"/>
        <v>0</v>
      </c>
      <c r="E55" s="67">
        <f t="shared" si="3"/>
        <v>0</v>
      </c>
      <c r="F55" s="67">
        <f t="shared" si="4"/>
        <v>0</v>
      </c>
      <c r="G55" s="67">
        <f t="shared" si="5"/>
        <v>0</v>
      </c>
      <c r="H55" s="89">
        <f t="shared" si="19"/>
        <v>0</v>
      </c>
      <c r="I55" s="67">
        <f t="shared" si="6"/>
        <v>0</v>
      </c>
      <c r="J55" s="67">
        <f t="shared" si="7"/>
        <v>0</v>
      </c>
      <c r="K55" s="60"/>
      <c r="L55" s="67">
        <f t="shared" si="8"/>
        <v>0</v>
      </c>
      <c r="M55" s="60"/>
      <c r="N55" s="77"/>
      <c r="O55" s="67"/>
      <c r="P55" s="67"/>
      <c r="Q55" s="67"/>
      <c r="R55" s="67"/>
      <c r="S55" s="67"/>
      <c r="T55" s="67"/>
      <c r="U55" s="67"/>
      <c r="V55" s="67"/>
      <c r="W55" s="67"/>
      <c r="X55" s="60"/>
      <c r="Y55" s="67"/>
    </row>
    <row r="56" spans="1:25" ht="15.75" customHeight="1">
      <c r="A56" s="61">
        <f t="shared" si="0"/>
        <v>41</v>
      </c>
      <c r="B56" s="67">
        <f t="shared" si="1"/>
        <v>0</v>
      </c>
      <c r="C56" s="67">
        <f t="shared" si="18"/>
        <v>0</v>
      </c>
      <c r="D56" s="67">
        <f t="shared" si="2"/>
        <v>0</v>
      </c>
      <c r="E56" s="67">
        <f t="shared" si="3"/>
        <v>0</v>
      </c>
      <c r="F56" s="67">
        <f t="shared" si="4"/>
        <v>0</v>
      </c>
      <c r="G56" s="67">
        <f t="shared" si="5"/>
        <v>0</v>
      </c>
      <c r="H56" s="89">
        <f t="shared" si="19"/>
        <v>0</v>
      </c>
      <c r="I56" s="67">
        <f t="shared" si="6"/>
        <v>0</v>
      </c>
      <c r="J56" s="67">
        <f t="shared" si="7"/>
        <v>0</v>
      </c>
      <c r="K56" s="60"/>
      <c r="L56" s="67">
        <f t="shared" si="8"/>
        <v>0</v>
      </c>
      <c r="M56" s="60"/>
      <c r="N56" s="77"/>
      <c r="O56" s="67"/>
      <c r="P56" s="67"/>
      <c r="Q56" s="67"/>
      <c r="R56" s="67"/>
      <c r="S56" s="67"/>
      <c r="T56" s="67"/>
      <c r="U56" s="67"/>
      <c r="V56" s="67"/>
      <c r="W56" s="67"/>
      <c r="X56" s="60"/>
      <c r="Y56" s="67"/>
    </row>
    <row r="57" spans="1:25" ht="15.75" customHeight="1">
      <c r="A57" s="61">
        <f t="shared" si="0"/>
        <v>42</v>
      </c>
      <c r="B57" s="67">
        <f t="shared" si="1"/>
        <v>0</v>
      </c>
      <c r="C57" s="67">
        <f t="shared" si="18"/>
        <v>0</v>
      </c>
      <c r="D57" s="67">
        <f t="shared" si="2"/>
        <v>0</v>
      </c>
      <c r="E57" s="67">
        <f t="shared" si="3"/>
        <v>0</v>
      </c>
      <c r="F57" s="67">
        <f t="shared" si="4"/>
        <v>0</v>
      </c>
      <c r="G57" s="67">
        <f t="shared" si="5"/>
        <v>0</v>
      </c>
      <c r="H57" s="89">
        <f t="shared" si="19"/>
        <v>0</v>
      </c>
      <c r="I57" s="67">
        <f t="shared" si="6"/>
        <v>0</v>
      </c>
      <c r="J57" s="67">
        <f t="shared" si="7"/>
        <v>0</v>
      </c>
      <c r="K57" s="60"/>
      <c r="L57" s="67">
        <f t="shared" si="8"/>
        <v>0</v>
      </c>
      <c r="M57" s="60"/>
      <c r="N57" s="77"/>
      <c r="O57" s="67"/>
      <c r="P57" s="67"/>
      <c r="Q57" s="67"/>
      <c r="R57" s="67"/>
      <c r="S57" s="67"/>
      <c r="T57" s="67"/>
      <c r="U57" s="67"/>
      <c r="V57" s="67"/>
      <c r="W57" s="67"/>
      <c r="X57" s="60"/>
      <c r="Y57" s="67"/>
    </row>
    <row r="58" spans="1:25" ht="15.75" customHeight="1">
      <c r="A58" s="61">
        <f t="shared" si="0"/>
        <v>43</v>
      </c>
      <c r="B58" s="67">
        <f t="shared" si="1"/>
        <v>0</v>
      </c>
      <c r="C58" s="67">
        <f t="shared" si="18"/>
        <v>0</v>
      </c>
      <c r="D58" s="67">
        <f t="shared" si="2"/>
        <v>0</v>
      </c>
      <c r="E58" s="67">
        <f t="shared" si="3"/>
        <v>0</v>
      </c>
      <c r="F58" s="67">
        <f t="shared" si="4"/>
        <v>0</v>
      </c>
      <c r="G58" s="67">
        <f t="shared" si="5"/>
        <v>0</v>
      </c>
      <c r="H58" s="89">
        <f t="shared" si="19"/>
        <v>0</v>
      </c>
      <c r="I58" s="67">
        <f t="shared" si="6"/>
        <v>0</v>
      </c>
      <c r="J58" s="67">
        <f t="shared" si="7"/>
        <v>0</v>
      </c>
      <c r="K58" s="60"/>
      <c r="L58" s="67">
        <f t="shared" si="8"/>
        <v>0</v>
      </c>
      <c r="M58" s="60"/>
      <c r="N58" s="77"/>
      <c r="O58" s="67"/>
      <c r="P58" s="67"/>
      <c r="Q58" s="67"/>
      <c r="R58" s="67"/>
      <c r="S58" s="67"/>
      <c r="T58" s="67"/>
      <c r="U58" s="67"/>
      <c r="V58" s="67"/>
      <c r="W58" s="67"/>
      <c r="X58" s="60"/>
      <c r="Y58" s="67"/>
    </row>
    <row r="59" spans="1:25" ht="15.75" customHeight="1">
      <c r="A59" s="61">
        <f t="shared" si="0"/>
        <v>44</v>
      </c>
      <c r="B59" s="67">
        <f t="shared" si="1"/>
        <v>0</v>
      </c>
      <c r="C59" s="67">
        <f t="shared" si="18"/>
        <v>0</v>
      </c>
      <c r="D59" s="67">
        <f t="shared" si="2"/>
        <v>0</v>
      </c>
      <c r="E59" s="67">
        <f t="shared" si="3"/>
        <v>0</v>
      </c>
      <c r="F59" s="67">
        <f t="shared" si="4"/>
        <v>0</v>
      </c>
      <c r="G59" s="67">
        <f t="shared" si="5"/>
        <v>0</v>
      </c>
      <c r="H59" s="89">
        <f t="shared" si="19"/>
        <v>0</v>
      </c>
      <c r="I59" s="67">
        <f t="shared" si="6"/>
        <v>0</v>
      </c>
      <c r="J59" s="67">
        <f t="shared" si="7"/>
        <v>0</v>
      </c>
      <c r="K59" s="60"/>
      <c r="L59" s="67">
        <f t="shared" si="8"/>
        <v>0</v>
      </c>
      <c r="M59" s="60"/>
      <c r="N59" s="77"/>
      <c r="O59" s="67"/>
      <c r="P59" s="67"/>
      <c r="Q59" s="67"/>
      <c r="R59" s="67"/>
      <c r="S59" s="67"/>
      <c r="T59" s="67"/>
      <c r="U59" s="67"/>
      <c r="V59" s="67"/>
      <c r="W59" s="67"/>
      <c r="X59" s="60"/>
      <c r="Y59" s="67"/>
    </row>
    <row r="60" spans="1:25" ht="15.75" customHeight="1">
      <c r="A60" s="61">
        <f t="shared" si="0"/>
        <v>45</v>
      </c>
      <c r="B60" s="67">
        <f t="shared" si="1"/>
        <v>0</v>
      </c>
      <c r="C60" s="67">
        <f t="shared" si="18"/>
        <v>0</v>
      </c>
      <c r="D60" s="67">
        <f t="shared" si="2"/>
        <v>0</v>
      </c>
      <c r="E60" s="67">
        <f t="shared" si="3"/>
        <v>0</v>
      </c>
      <c r="F60" s="67">
        <f t="shared" si="4"/>
        <v>0</v>
      </c>
      <c r="G60" s="67">
        <f t="shared" si="5"/>
        <v>0</v>
      </c>
      <c r="H60" s="89">
        <f t="shared" si="19"/>
        <v>0</v>
      </c>
      <c r="I60" s="67">
        <f t="shared" si="6"/>
        <v>0</v>
      </c>
      <c r="J60" s="67">
        <f t="shared" si="7"/>
        <v>0</v>
      </c>
      <c r="K60" s="60"/>
      <c r="L60" s="67">
        <f t="shared" si="8"/>
        <v>0</v>
      </c>
      <c r="M60" s="60"/>
      <c r="N60" s="77"/>
      <c r="O60" s="67"/>
      <c r="P60" s="67"/>
      <c r="Q60" s="67"/>
      <c r="R60" s="67"/>
      <c r="S60" s="67"/>
      <c r="T60" s="67"/>
      <c r="U60" s="67"/>
      <c r="V60" s="67"/>
      <c r="W60" s="67"/>
      <c r="X60" s="60"/>
      <c r="Y60" s="67"/>
    </row>
    <row r="61" spans="1:25" ht="15.75" customHeight="1">
      <c r="A61" s="61">
        <f t="shared" si="0"/>
        <v>46</v>
      </c>
      <c r="B61" s="67">
        <f t="shared" si="1"/>
        <v>0</v>
      </c>
      <c r="C61" s="67">
        <f t="shared" si="18"/>
        <v>0</v>
      </c>
      <c r="D61" s="67">
        <f t="shared" si="2"/>
        <v>0</v>
      </c>
      <c r="E61" s="67">
        <f t="shared" si="3"/>
        <v>0</v>
      </c>
      <c r="F61" s="67">
        <f t="shared" si="4"/>
        <v>0</v>
      </c>
      <c r="G61" s="67">
        <f t="shared" si="5"/>
        <v>0</v>
      </c>
      <c r="H61" s="89">
        <f t="shared" si="19"/>
        <v>0</v>
      </c>
      <c r="I61" s="67">
        <f t="shared" si="6"/>
        <v>0</v>
      </c>
      <c r="J61" s="67">
        <f t="shared" si="7"/>
        <v>0</v>
      </c>
      <c r="K61" s="60"/>
      <c r="L61" s="67">
        <f t="shared" si="8"/>
        <v>0</v>
      </c>
      <c r="M61" s="60"/>
      <c r="N61" s="77"/>
      <c r="O61" s="67"/>
      <c r="P61" s="67"/>
      <c r="Q61" s="67"/>
      <c r="R61" s="67"/>
      <c r="S61" s="67"/>
      <c r="T61" s="67"/>
      <c r="U61" s="67"/>
      <c r="V61" s="67"/>
      <c r="W61" s="67"/>
      <c r="X61" s="60"/>
      <c r="Y61" s="67"/>
    </row>
    <row r="62" spans="1:25" ht="15.75" customHeight="1">
      <c r="A62" s="61">
        <f t="shared" si="0"/>
        <v>47</v>
      </c>
      <c r="B62" s="67">
        <f t="shared" si="1"/>
        <v>0</v>
      </c>
      <c r="C62" s="67">
        <f t="shared" si="18"/>
        <v>0</v>
      </c>
      <c r="D62" s="67">
        <f t="shared" si="2"/>
        <v>0</v>
      </c>
      <c r="E62" s="67">
        <f t="shared" si="3"/>
        <v>0</v>
      </c>
      <c r="F62" s="67">
        <f t="shared" si="4"/>
        <v>0</v>
      </c>
      <c r="G62" s="67">
        <f t="shared" si="5"/>
        <v>0</v>
      </c>
      <c r="H62" s="89">
        <f t="shared" si="19"/>
        <v>0</v>
      </c>
      <c r="I62" s="67">
        <f t="shared" si="6"/>
        <v>0</v>
      </c>
      <c r="J62" s="67">
        <f t="shared" si="7"/>
        <v>0</v>
      </c>
      <c r="K62" s="60"/>
      <c r="L62" s="67">
        <f t="shared" si="8"/>
        <v>0</v>
      </c>
      <c r="M62" s="60"/>
      <c r="N62" s="77"/>
      <c r="O62" s="67"/>
      <c r="P62" s="67"/>
      <c r="Q62" s="67"/>
      <c r="R62" s="67"/>
      <c r="S62" s="67"/>
      <c r="T62" s="67"/>
      <c r="U62" s="67"/>
      <c r="V62" s="67"/>
      <c r="W62" s="67"/>
      <c r="X62" s="60"/>
      <c r="Y62" s="67"/>
    </row>
    <row r="63" spans="1:25" ht="15.75" customHeight="1">
      <c r="A63" s="61">
        <f t="shared" si="0"/>
        <v>48</v>
      </c>
      <c r="B63" s="67">
        <f t="shared" si="1"/>
        <v>0</v>
      </c>
      <c r="C63" s="67">
        <f t="shared" si="18"/>
        <v>0</v>
      </c>
      <c r="D63" s="67">
        <f t="shared" si="2"/>
        <v>0</v>
      </c>
      <c r="E63" s="67">
        <f t="shared" si="3"/>
        <v>0</v>
      </c>
      <c r="F63" s="67">
        <f t="shared" si="4"/>
        <v>0</v>
      </c>
      <c r="G63" s="67">
        <f t="shared" si="5"/>
        <v>0</v>
      </c>
      <c r="H63" s="89">
        <f t="shared" si="19"/>
        <v>0</v>
      </c>
      <c r="I63" s="67">
        <f t="shared" si="6"/>
        <v>0</v>
      </c>
      <c r="J63" s="67">
        <f t="shared" si="7"/>
        <v>0</v>
      </c>
      <c r="K63" s="60"/>
      <c r="L63" s="67">
        <f t="shared" si="8"/>
        <v>0</v>
      </c>
      <c r="M63" s="60"/>
      <c r="N63" s="77"/>
      <c r="O63" s="67"/>
      <c r="P63" s="67"/>
      <c r="Q63" s="67"/>
      <c r="R63" s="67"/>
      <c r="S63" s="67"/>
      <c r="T63" s="67"/>
      <c r="U63" s="67"/>
      <c r="V63" s="67"/>
      <c r="W63" s="67"/>
      <c r="X63" s="60"/>
      <c r="Y63" s="67"/>
    </row>
    <row r="64" spans="1:25" ht="15.75" customHeight="1">
      <c r="C64" s="60"/>
      <c r="D64" s="60"/>
      <c r="E64" s="68">
        <f t="shared" ref="E64:H64" si="20">SUM(E16:E63)</f>
        <v>999.99999999999955</v>
      </c>
      <c r="F64" s="68">
        <f>SUM(F16:F63)</f>
        <v>433.527811744747</v>
      </c>
      <c r="G64" s="68">
        <f t="shared" si="20"/>
        <v>1433.5278117447463</v>
      </c>
      <c r="H64" s="68">
        <f>SUM(H16:H63)</f>
        <v>164.45515082119968</v>
      </c>
      <c r="I64" s="60"/>
      <c r="J64" s="60"/>
      <c r="K64" s="60"/>
      <c r="L64" s="60"/>
      <c r="M64" s="60"/>
      <c r="N64" s="57"/>
      <c r="O64" s="60"/>
      <c r="P64" s="60"/>
      <c r="Q64" s="60"/>
      <c r="R64" s="68">
        <f t="shared" ref="R64:S64" si="21">SUM(R16:R63)</f>
        <v>1000</v>
      </c>
      <c r="S64" s="68">
        <f t="shared" si="21"/>
        <v>578.17515206171686</v>
      </c>
      <c r="T64" s="67"/>
      <c r="U64" s="60"/>
      <c r="V64" s="60"/>
      <c r="W64" s="60"/>
      <c r="X64" s="60"/>
      <c r="Y64" s="60"/>
    </row>
    <row r="65" spans="3:25" ht="15.75" customHeight="1"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57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</row>
    <row r="66" spans="3:25" ht="15.75" customHeight="1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57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</row>
    <row r="67" spans="3:25" ht="15.75" customHeight="1"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57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</row>
    <row r="68" spans="3:25" ht="15.75" customHeight="1"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57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</row>
    <row r="69" spans="3:25" ht="15.75" customHeight="1"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57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</row>
    <row r="70" spans="3:25" ht="15.75" customHeight="1"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57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</row>
    <row r="71" spans="3:25" ht="15.75" customHeight="1"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57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</row>
    <row r="72" spans="3:25" ht="15.75" customHeight="1"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57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</row>
    <row r="73" spans="3:25" ht="15.75" customHeight="1"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57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</row>
    <row r="74" spans="3:25" ht="15.75" customHeight="1"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57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</row>
    <row r="75" spans="3:25" ht="15.75" customHeight="1"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57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</row>
    <row r="76" spans="3:25" ht="15.75" customHeight="1"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57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</row>
    <row r="77" spans="3:25" ht="15.75" customHeight="1"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57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</row>
    <row r="78" spans="3:25" ht="15.75" customHeight="1"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57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</row>
    <row r="79" spans="3:25" ht="15.75" customHeight="1"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57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</row>
    <row r="80" spans="3:25" ht="15.75" customHeight="1"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57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</row>
    <row r="81" spans="3:25" ht="15.75" customHeight="1"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57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</row>
    <row r="82" spans="3:25" ht="15.75" customHeight="1"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57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</row>
    <row r="83" spans="3:25" ht="15.75" customHeight="1"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57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</row>
    <row r="84" spans="3:25" ht="15.75" customHeight="1"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57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</row>
    <row r="85" spans="3:25" ht="15.75" customHeight="1"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57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</row>
    <row r="86" spans="3:25" ht="15.75" customHeight="1"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57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</row>
    <row r="87" spans="3:25" ht="15.75" customHeight="1"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57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</row>
    <row r="88" spans="3:25" ht="15.75" customHeight="1"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57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</row>
    <row r="89" spans="3:25" ht="15.75" customHeight="1"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57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</row>
    <row r="90" spans="3:25" ht="15.75" customHeight="1"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57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</row>
    <row r="91" spans="3:25" ht="15.75" customHeight="1"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57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</row>
    <row r="92" spans="3:25" ht="15.75" customHeight="1">
      <c r="N92" s="57"/>
    </row>
    <row r="93" spans="3:25" ht="15.75" customHeight="1">
      <c r="N93" s="57"/>
    </row>
    <row r="94" spans="3:25" ht="15.75" customHeight="1">
      <c r="N94" s="57"/>
    </row>
    <row r="95" spans="3:25" ht="15.75" customHeight="1">
      <c r="N95" s="57"/>
    </row>
    <row r="96" spans="3:25" ht="15.75" customHeight="1">
      <c r="N96" s="57"/>
    </row>
    <row r="97" spans="14:14" ht="15.75" customHeight="1">
      <c r="N97" s="57"/>
    </row>
    <row r="98" spans="14:14" ht="15.75" customHeight="1">
      <c r="N98" s="57"/>
    </row>
    <row r="99" spans="14:14" ht="15.75" customHeight="1">
      <c r="N99" s="57"/>
    </row>
    <row r="100" spans="14:14" ht="15.75" customHeight="1">
      <c r="N100" s="57"/>
    </row>
    <row r="101" spans="14:14" ht="15.75" customHeight="1">
      <c r="N101" s="57"/>
    </row>
    <row r="102" spans="14:14" ht="15.75" customHeight="1">
      <c r="N102" s="57"/>
    </row>
    <row r="103" spans="14:14" ht="15.75" customHeight="1">
      <c r="N103" s="57"/>
    </row>
    <row r="104" spans="14:14" ht="15.75" customHeight="1">
      <c r="N104" s="57"/>
    </row>
    <row r="105" spans="14:14" ht="15.75" customHeight="1">
      <c r="N105" s="57"/>
    </row>
    <row r="106" spans="14:14" ht="15.75" customHeight="1">
      <c r="N106" s="57"/>
    </row>
    <row r="107" spans="14:14" ht="15.75" customHeight="1">
      <c r="N107" s="57"/>
    </row>
    <row r="108" spans="14:14" ht="15.75" customHeight="1">
      <c r="N108" s="57"/>
    </row>
    <row r="109" spans="14:14" ht="15.75" customHeight="1">
      <c r="N109" s="57"/>
    </row>
    <row r="110" spans="14:14" ht="15.75" customHeight="1">
      <c r="N110" s="57"/>
    </row>
    <row r="111" spans="14:14" ht="15.75" customHeight="1">
      <c r="N111" s="57"/>
    </row>
    <row r="112" spans="14:14" ht="15.75" customHeight="1">
      <c r="N112" s="57"/>
    </row>
    <row r="113" spans="14:14" ht="15.75" customHeight="1">
      <c r="N113" s="57"/>
    </row>
    <row r="114" spans="14:14" ht="15.75" customHeight="1">
      <c r="N114" s="57"/>
    </row>
    <row r="115" spans="14:14" ht="15.75" customHeight="1">
      <c r="N115" s="57"/>
    </row>
    <row r="116" spans="14:14" ht="15.75" customHeight="1">
      <c r="N116" s="57"/>
    </row>
    <row r="117" spans="14:14" ht="15.75" customHeight="1">
      <c r="N117" s="57"/>
    </row>
    <row r="118" spans="14:14" ht="15.75" customHeight="1">
      <c r="N118" s="57"/>
    </row>
    <row r="119" spans="14:14" ht="15.75" customHeight="1">
      <c r="N119" s="57"/>
    </row>
    <row r="120" spans="14:14" ht="15.75" customHeight="1">
      <c r="N120" s="57"/>
    </row>
    <row r="121" spans="14:14" ht="15.75" customHeight="1">
      <c r="N121" s="57"/>
    </row>
    <row r="122" spans="14:14" ht="15.75" customHeight="1">
      <c r="N122" s="57"/>
    </row>
    <row r="123" spans="14:14" ht="15.75" customHeight="1">
      <c r="N123" s="57"/>
    </row>
    <row r="124" spans="14:14" ht="15.75" customHeight="1">
      <c r="N124" s="57"/>
    </row>
    <row r="125" spans="14:14" ht="15.75" customHeight="1">
      <c r="N125" s="57"/>
    </row>
    <row r="126" spans="14:14" ht="15.75" customHeight="1">
      <c r="N126" s="57"/>
    </row>
    <row r="127" spans="14:14" ht="15.75" customHeight="1">
      <c r="N127" s="57"/>
    </row>
    <row r="128" spans="14:14" ht="15.75" customHeight="1">
      <c r="N128" s="57"/>
    </row>
    <row r="129" spans="14:14" ht="15.75" customHeight="1">
      <c r="N129" s="57"/>
    </row>
    <row r="130" spans="14:14" ht="15.75" customHeight="1">
      <c r="N130" s="57"/>
    </row>
    <row r="131" spans="14:14" ht="15.75" customHeight="1">
      <c r="N131" s="57"/>
    </row>
    <row r="132" spans="14:14" ht="15.75" customHeight="1">
      <c r="N132" s="57"/>
    </row>
    <row r="133" spans="14:14" ht="15.75" customHeight="1">
      <c r="N133" s="57"/>
    </row>
    <row r="134" spans="14:14" ht="15.75" customHeight="1">
      <c r="N134" s="57"/>
    </row>
    <row r="135" spans="14:14" ht="15.75" customHeight="1">
      <c r="N135" s="57"/>
    </row>
    <row r="136" spans="14:14" ht="15.75" customHeight="1">
      <c r="N136" s="57"/>
    </row>
    <row r="137" spans="14:14" ht="15.75" customHeight="1">
      <c r="N137" s="57"/>
    </row>
    <row r="138" spans="14:14" ht="15.75" customHeight="1">
      <c r="N138" s="57"/>
    </row>
    <row r="139" spans="14:14" ht="15.75" customHeight="1">
      <c r="N139" s="57"/>
    </row>
    <row r="140" spans="14:14" ht="15.75" customHeight="1">
      <c r="N140" s="57"/>
    </row>
    <row r="141" spans="14:14" ht="15.75" customHeight="1">
      <c r="N141" s="57"/>
    </row>
    <row r="142" spans="14:14" ht="15.75" customHeight="1">
      <c r="N142" s="57"/>
    </row>
    <row r="143" spans="14:14" ht="15.75" customHeight="1">
      <c r="N143" s="57"/>
    </row>
    <row r="144" spans="14:14" ht="15.75" customHeight="1">
      <c r="N144" s="57"/>
    </row>
    <row r="145" spans="14:14" ht="15.75" customHeight="1">
      <c r="N145" s="57"/>
    </row>
    <row r="146" spans="14:14" ht="15.75" customHeight="1">
      <c r="N146" s="57"/>
    </row>
    <row r="147" spans="14:14" ht="15.75" customHeight="1">
      <c r="N147" s="57"/>
    </row>
    <row r="148" spans="14:14" ht="15.75" customHeight="1">
      <c r="N148" s="57"/>
    </row>
    <row r="149" spans="14:14" ht="15.75" customHeight="1">
      <c r="N149" s="57"/>
    </row>
    <row r="150" spans="14:14" ht="15.75" customHeight="1">
      <c r="N150" s="57"/>
    </row>
    <row r="151" spans="14:14" ht="15.75" customHeight="1">
      <c r="N151" s="57"/>
    </row>
    <row r="152" spans="14:14" ht="15.75" customHeight="1">
      <c r="N152" s="57"/>
    </row>
    <row r="153" spans="14:14" ht="15.75" customHeight="1">
      <c r="N153" s="57"/>
    </row>
    <row r="154" spans="14:14" ht="15.75" customHeight="1">
      <c r="N154" s="57"/>
    </row>
    <row r="155" spans="14:14" ht="15.75" customHeight="1">
      <c r="N155" s="57"/>
    </row>
    <row r="156" spans="14:14" ht="15.75" customHeight="1">
      <c r="N156" s="57"/>
    </row>
    <row r="157" spans="14:14" ht="15.75" customHeight="1">
      <c r="N157" s="57"/>
    </row>
    <row r="158" spans="14:14" ht="15.75" customHeight="1">
      <c r="N158" s="57"/>
    </row>
    <row r="159" spans="14:14" ht="15.75" customHeight="1">
      <c r="N159" s="57"/>
    </row>
    <row r="160" spans="14:14" ht="15.75" customHeight="1">
      <c r="N160" s="57"/>
    </row>
    <row r="161" spans="14:14" ht="15.75" customHeight="1">
      <c r="N161" s="57"/>
    </row>
    <row r="162" spans="14:14" ht="15.75" customHeight="1">
      <c r="N162" s="57"/>
    </row>
    <row r="163" spans="14:14" ht="15.75" customHeight="1">
      <c r="N163" s="57"/>
    </row>
    <row r="164" spans="14:14" ht="15.75" customHeight="1">
      <c r="N164" s="57"/>
    </row>
    <row r="165" spans="14:14" ht="15.75" customHeight="1">
      <c r="N165" s="57"/>
    </row>
    <row r="166" spans="14:14" ht="15.75" customHeight="1">
      <c r="N166" s="57"/>
    </row>
    <row r="167" spans="14:14" ht="15.75" customHeight="1">
      <c r="N167" s="57"/>
    </row>
    <row r="168" spans="14:14" ht="15.75" customHeight="1">
      <c r="N168" s="57"/>
    </row>
    <row r="169" spans="14:14" ht="15.75" customHeight="1">
      <c r="N169" s="57"/>
    </row>
    <row r="170" spans="14:14" ht="15.75" customHeight="1">
      <c r="N170" s="57"/>
    </row>
    <row r="171" spans="14:14" ht="15.75" customHeight="1">
      <c r="N171" s="57"/>
    </row>
    <row r="172" spans="14:14" ht="15.75" customHeight="1">
      <c r="N172" s="57"/>
    </row>
    <row r="173" spans="14:14" ht="15.75" customHeight="1">
      <c r="N173" s="57"/>
    </row>
    <row r="174" spans="14:14" ht="15.75" customHeight="1">
      <c r="N174" s="57"/>
    </row>
    <row r="175" spans="14:14" ht="15.75" customHeight="1">
      <c r="N175" s="57"/>
    </row>
    <row r="176" spans="14:14" ht="15.75" customHeight="1">
      <c r="N176" s="57"/>
    </row>
    <row r="177" spans="14:14" ht="15.75" customHeight="1">
      <c r="N177" s="57"/>
    </row>
    <row r="178" spans="14:14" ht="15.75" customHeight="1">
      <c r="N178" s="57"/>
    </row>
    <row r="179" spans="14:14" ht="15.75" customHeight="1">
      <c r="N179" s="57"/>
    </row>
    <row r="180" spans="14:14" ht="15.75" customHeight="1">
      <c r="N180" s="57"/>
    </row>
    <row r="181" spans="14:14" ht="15.75" customHeight="1">
      <c r="N181" s="57"/>
    </row>
    <row r="182" spans="14:14" ht="15.75" customHeight="1">
      <c r="N182" s="57"/>
    </row>
    <row r="183" spans="14:14" ht="15.75" customHeight="1">
      <c r="N183" s="57"/>
    </row>
    <row r="184" spans="14:14" ht="15.75" customHeight="1">
      <c r="N184" s="57"/>
    </row>
    <row r="185" spans="14:14" ht="15.75" customHeight="1">
      <c r="N185" s="57"/>
    </row>
    <row r="186" spans="14:14" ht="15.75" customHeight="1">
      <c r="N186" s="57"/>
    </row>
    <row r="187" spans="14:14" ht="15.75" customHeight="1">
      <c r="N187" s="57"/>
    </row>
    <row r="188" spans="14:14" ht="15.75" customHeight="1">
      <c r="N188" s="57"/>
    </row>
    <row r="189" spans="14:14" ht="15.75" customHeight="1">
      <c r="N189" s="57"/>
    </row>
    <row r="190" spans="14:14" ht="15.75" customHeight="1">
      <c r="N190" s="57"/>
    </row>
    <row r="191" spans="14:14" ht="15.75" customHeight="1">
      <c r="N191" s="57"/>
    </row>
    <row r="192" spans="14:14" ht="15.75" customHeight="1">
      <c r="N192" s="57"/>
    </row>
    <row r="193" spans="14:14" ht="15.75" customHeight="1">
      <c r="N193" s="57"/>
    </row>
    <row r="194" spans="14:14" ht="15.75" customHeight="1">
      <c r="N194" s="57"/>
    </row>
    <row r="195" spans="14:14" ht="15.75" customHeight="1">
      <c r="N195" s="57"/>
    </row>
    <row r="196" spans="14:14" ht="15.75" customHeight="1">
      <c r="N196" s="57"/>
    </row>
    <row r="197" spans="14:14" ht="15.75" customHeight="1">
      <c r="N197" s="57"/>
    </row>
    <row r="198" spans="14:14" ht="15.75" customHeight="1">
      <c r="N198" s="57"/>
    </row>
    <row r="199" spans="14:14" ht="15.75" customHeight="1">
      <c r="N199" s="57"/>
    </row>
    <row r="200" spans="14:14" ht="15.75" customHeight="1">
      <c r="N200" s="57"/>
    </row>
    <row r="201" spans="14:14" ht="15.75" customHeight="1">
      <c r="N201" s="57"/>
    </row>
    <row r="202" spans="14:14" ht="15.75" customHeight="1">
      <c r="N202" s="57"/>
    </row>
    <row r="203" spans="14:14" ht="15.75" customHeight="1">
      <c r="N203" s="57"/>
    </row>
    <row r="204" spans="14:14" ht="15.75" customHeight="1">
      <c r="N204" s="57"/>
    </row>
    <row r="205" spans="14:14" ht="15.75" customHeight="1">
      <c r="N205" s="57"/>
    </row>
    <row r="206" spans="14:14" ht="15.75" customHeight="1">
      <c r="N206" s="57"/>
    </row>
    <row r="207" spans="14:14" ht="15.75" customHeight="1">
      <c r="N207" s="57"/>
    </row>
    <row r="208" spans="14:14" ht="15.75" customHeight="1">
      <c r="N208" s="57"/>
    </row>
    <row r="209" spans="14:14" ht="15.75" customHeight="1">
      <c r="N209" s="57"/>
    </row>
    <row r="210" spans="14:14" ht="15.75" customHeight="1">
      <c r="N210" s="57"/>
    </row>
    <row r="211" spans="14:14" ht="15.75" customHeight="1">
      <c r="N211" s="57"/>
    </row>
    <row r="212" spans="14:14" ht="15.75" customHeight="1">
      <c r="N212" s="57"/>
    </row>
    <row r="213" spans="14:14" ht="15.75" customHeight="1">
      <c r="N213" s="57"/>
    </row>
    <row r="214" spans="14:14" ht="15.75" customHeight="1">
      <c r="N214" s="57"/>
    </row>
    <row r="215" spans="14:14" ht="15.75" customHeight="1">
      <c r="N215" s="57"/>
    </row>
    <row r="216" spans="14:14" ht="15.75" customHeight="1">
      <c r="N216" s="57"/>
    </row>
    <row r="217" spans="14:14" ht="15.75" customHeight="1">
      <c r="N217" s="57"/>
    </row>
    <row r="218" spans="14:14" ht="15.75" customHeight="1">
      <c r="N218" s="57"/>
    </row>
    <row r="219" spans="14:14" ht="15.75" customHeight="1">
      <c r="N219" s="57"/>
    </row>
    <row r="220" spans="14:14" ht="15.75" customHeight="1">
      <c r="N220" s="57"/>
    </row>
    <row r="221" spans="14:14" ht="15.75" customHeight="1">
      <c r="N221" s="57"/>
    </row>
    <row r="222" spans="14:14" ht="15.75" customHeight="1">
      <c r="N222" s="57"/>
    </row>
    <row r="223" spans="14:14" ht="15.75" customHeight="1">
      <c r="N223" s="57"/>
    </row>
    <row r="224" spans="14:14" ht="15.75" customHeight="1">
      <c r="N224" s="57"/>
    </row>
    <row r="225" spans="14:14" ht="15.75" customHeight="1">
      <c r="N225" s="57"/>
    </row>
    <row r="226" spans="14:14" ht="15.75" customHeight="1">
      <c r="N226" s="57"/>
    </row>
    <row r="227" spans="14:14" ht="15.75" customHeight="1">
      <c r="N227" s="57"/>
    </row>
    <row r="228" spans="14:14" ht="15.75" customHeight="1">
      <c r="N228" s="57"/>
    </row>
    <row r="229" spans="14:14" ht="15.75" customHeight="1">
      <c r="N229" s="57"/>
    </row>
    <row r="230" spans="14:14" ht="15.75" customHeight="1">
      <c r="N230" s="57"/>
    </row>
    <row r="231" spans="14:14" ht="15.75" customHeight="1">
      <c r="N231" s="57"/>
    </row>
    <row r="232" spans="14:14" ht="15.75" customHeight="1">
      <c r="N232" s="57"/>
    </row>
    <row r="233" spans="14:14" ht="15.75" customHeight="1">
      <c r="N233" s="57"/>
    </row>
    <row r="234" spans="14:14" ht="15.75" customHeight="1">
      <c r="N234" s="57"/>
    </row>
    <row r="235" spans="14:14" ht="15.75" customHeight="1">
      <c r="N235" s="57"/>
    </row>
    <row r="236" spans="14:14" ht="15.75" customHeight="1">
      <c r="N236" s="57"/>
    </row>
    <row r="237" spans="14:14" ht="15.75" customHeight="1">
      <c r="N237" s="57"/>
    </row>
    <row r="238" spans="14:14" ht="15.75" customHeight="1">
      <c r="N238" s="57"/>
    </row>
    <row r="239" spans="14:14" ht="15.75" customHeight="1">
      <c r="N239" s="57"/>
    </row>
    <row r="240" spans="14:14" ht="15.75" customHeight="1">
      <c r="N240" s="57"/>
    </row>
    <row r="241" spans="14:14" ht="15.75" customHeight="1">
      <c r="N241" s="57"/>
    </row>
    <row r="242" spans="14:14" ht="15.75" customHeight="1">
      <c r="N242" s="57"/>
    </row>
    <row r="243" spans="14:14" ht="15.75" customHeight="1">
      <c r="N243" s="57"/>
    </row>
    <row r="244" spans="14:14" ht="15.75" customHeight="1">
      <c r="N244" s="57"/>
    </row>
    <row r="245" spans="14:14" ht="15.75" customHeight="1">
      <c r="N245" s="57"/>
    </row>
    <row r="246" spans="14:14" ht="15.75" customHeight="1">
      <c r="N246" s="57"/>
    </row>
    <row r="247" spans="14:14" ht="15.75" customHeight="1">
      <c r="N247" s="57"/>
    </row>
    <row r="248" spans="14:14" ht="15.75" customHeight="1">
      <c r="N248" s="57"/>
    </row>
    <row r="249" spans="14:14" ht="15.75" customHeight="1">
      <c r="N249" s="57"/>
    </row>
    <row r="250" spans="14:14" ht="15.75" customHeight="1">
      <c r="N250" s="57"/>
    </row>
    <row r="251" spans="14:14" ht="15.75" customHeight="1">
      <c r="N251" s="57"/>
    </row>
    <row r="252" spans="14:14" ht="15.75" customHeight="1">
      <c r="N252" s="57"/>
    </row>
    <row r="253" spans="14:14" ht="15.75" customHeight="1">
      <c r="N253" s="57"/>
    </row>
    <row r="254" spans="14:14" ht="15.75" customHeight="1">
      <c r="N254" s="57"/>
    </row>
    <row r="255" spans="14:14" ht="15.75" customHeight="1">
      <c r="N255" s="57"/>
    </row>
    <row r="256" spans="14:14" ht="15.75" customHeight="1">
      <c r="N256" s="57"/>
    </row>
    <row r="257" spans="14:14" ht="15.75" customHeight="1">
      <c r="N257" s="57"/>
    </row>
    <row r="258" spans="14:14" ht="15.75" customHeight="1">
      <c r="N258" s="57"/>
    </row>
    <row r="259" spans="14:14" ht="15.75" customHeight="1">
      <c r="N259" s="57"/>
    </row>
    <row r="260" spans="14:14" ht="15.75" customHeight="1">
      <c r="N260" s="57"/>
    </row>
    <row r="261" spans="14:14" ht="15.75" customHeight="1">
      <c r="N261" s="57"/>
    </row>
    <row r="262" spans="14:14" ht="15.75" customHeight="1">
      <c r="N262" s="57"/>
    </row>
    <row r="263" spans="14:14" ht="15.75" customHeight="1">
      <c r="N263" s="57"/>
    </row>
    <row r="264" spans="14:14" ht="15.75" customHeight="1">
      <c r="N264" s="57"/>
    </row>
    <row r="265" spans="14:14" ht="15.75" customHeight="1">
      <c r="N265" s="57"/>
    </row>
    <row r="266" spans="14:14" ht="15.75" customHeight="1">
      <c r="N266" s="57"/>
    </row>
    <row r="267" spans="14:14" ht="15.75" customHeight="1">
      <c r="N267" s="57"/>
    </row>
    <row r="268" spans="14:14" ht="15.75" customHeight="1">
      <c r="N268" s="57"/>
    </row>
    <row r="269" spans="14:14" ht="15.75" customHeight="1">
      <c r="N269" s="57"/>
    </row>
    <row r="270" spans="14:14" ht="15.75" customHeight="1">
      <c r="N270" s="57"/>
    </row>
    <row r="271" spans="14:14" ht="15.75" customHeight="1">
      <c r="N271" s="57"/>
    </row>
    <row r="272" spans="14:14" ht="15.75" customHeight="1">
      <c r="N272" s="57"/>
    </row>
    <row r="273" spans="14:14" ht="15.75" customHeight="1">
      <c r="N273" s="57"/>
    </row>
    <row r="274" spans="14:14" ht="15.75" customHeight="1">
      <c r="N274" s="57"/>
    </row>
    <row r="275" spans="14:14" ht="15.75" customHeight="1">
      <c r="N275" s="57"/>
    </row>
    <row r="276" spans="14:14" ht="15.75" customHeight="1">
      <c r="N276" s="57"/>
    </row>
    <row r="277" spans="14:14" ht="15.75" customHeight="1">
      <c r="N277" s="57"/>
    </row>
    <row r="278" spans="14:14" ht="15.75" customHeight="1">
      <c r="N278" s="57"/>
    </row>
    <row r="279" spans="14:14" ht="15.75" customHeight="1">
      <c r="N279" s="57"/>
    </row>
    <row r="280" spans="14:14" ht="15.75" customHeight="1">
      <c r="N280" s="57"/>
    </row>
    <row r="281" spans="14:14" ht="15.75" customHeight="1">
      <c r="N281" s="57"/>
    </row>
    <row r="282" spans="14:14" ht="15.75" customHeight="1">
      <c r="N282" s="57"/>
    </row>
    <row r="283" spans="14:14" ht="15.75" customHeight="1">
      <c r="N283" s="57"/>
    </row>
    <row r="284" spans="14:14" ht="15.75" customHeight="1">
      <c r="N284" s="57"/>
    </row>
    <row r="285" spans="14:14" ht="15.75" customHeight="1">
      <c r="N285" s="57"/>
    </row>
    <row r="286" spans="14:14" ht="15.75" customHeight="1">
      <c r="N286" s="57"/>
    </row>
    <row r="287" spans="14:14" ht="15.75" customHeight="1">
      <c r="N287" s="57"/>
    </row>
    <row r="288" spans="14:14" ht="15.75" customHeight="1">
      <c r="N288" s="57"/>
    </row>
    <row r="289" spans="14:14" ht="15.75" customHeight="1">
      <c r="N289" s="57"/>
    </row>
    <row r="290" spans="14:14" ht="15.75" customHeight="1">
      <c r="N290" s="57"/>
    </row>
    <row r="291" spans="14:14" ht="15.75" customHeight="1">
      <c r="N291" s="57"/>
    </row>
    <row r="292" spans="14:14" ht="15.75" customHeight="1">
      <c r="N292" s="57"/>
    </row>
    <row r="293" spans="14:14" ht="15.75" customHeight="1">
      <c r="N293" s="57"/>
    </row>
    <row r="294" spans="14:14" ht="15.75" customHeight="1">
      <c r="N294" s="57"/>
    </row>
    <row r="295" spans="14:14" ht="15.75" customHeight="1">
      <c r="N295" s="57"/>
    </row>
    <row r="296" spans="14:14" ht="15.75" customHeight="1">
      <c r="N296" s="57"/>
    </row>
    <row r="297" spans="14:14" ht="15.75" customHeight="1">
      <c r="N297" s="57"/>
    </row>
    <row r="298" spans="14:14" ht="15.75" customHeight="1">
      <c r="N298" s="57"/>
    </row>
    <row r="299" spans="14:14" ht="15.75" customHeight="1">
      <c r="N299" s="57"/>
    </row>
    <row r="300" spans="14:14" ht="15.75" customHeight="1">
      <c r="N300" s="57"/>
    </row>
    <row r="301" spans="14:14" ht="15.75" customHeight="1">
      <c r="N301" s="57"/>
    </row>
    <row r="302" spans="14:14" ht="15.75" customHeight="1">
      <c r="N302" s="57"/>
    </row>
    <row r="303" spans="14:14" ht="15.75" customHeight="1">
      <c r="N303" s="57"/>
    </row>
    <row r="304" spans="14:14" ht="15.75" customHeight="1">
      <c r="N304" s="57"/>
    </row>
    <row r="305" spans="14:14" ht="15.75" customHeight="1">
      <c r="N305" s="57"/>
    </row>
    <row r="306" spans="14:14" ht="15.75" customHeight="1">
      <c r="N306" s="57"/>
    </row>
    <row r="307" spans="14:14" ht="15.75" customHeight="1">
      <c r="N307" s="57"/>
    </row>
    <row r="308" spans="14:14" ht="15.75" customHeight="1">
      <c r="N308" s="57"/>
    </row>
    <row r="309" spans="14:14" ht="15.75" customHeight="1">
      <c r="N309" s="57"/>
    </row>
    <row r="310" spans="14:14" ht="15.75" customHeight="1">
      <c r="N310" s="57"/>
    </row>
    <row r="311" spans="14:14" ht="15.75" customHeight="1">
      <c r="N311" s="57"/>
    </row>
    <row r="312" spans="14:14" ht="15.75" customHeight="1">
      <c r="N312" s="57"/>
    </row>
    <row r="313" spans="14:14" ht="15.75" customHeight="1">
      <c r="N313" s="57"/>
    </row>
    <row r="314" spans="14:14" ht="15.75" customHeight="1">
      <c r="N314" s="57"/>
    </row>
    <row r="315" spans="14:14" ht="15.75" customHeight="1">
      <c r="N315" s="57"/>
    </row>
    <row r="316" spans="14:14" ht="15.75" customHeight="1">
      <c r="N316" s="57"/>
    </row>
    <row r="317" spans="14:14" ht="15.75" customHeight="1">
      <c r="N317" s="57"/>
    </row>
    <row r="318" spans="14:14" ht="15.75" customHeight="1">
      <c r="N318" s="57"/>
    </row>
    <row r="319" spans="14:14" ht="15.75" customHeight="1">
      <c r="N319" s="57"/>
    </row>
    <row r="320" spans="14:14" ht="15.75" customHeight="1">
      <c r="N320" s="57"/>
    </row>
    <row r="321" spans="14:14" ht="15.75" customHeight="1">
      <c r="N321" s="57"/>
    </row>
    <row r="322" spans="14:14" ht="15.75" customHeight="1">
      <c r="N322" s="57"/>
    </row>
    <row r="323" spans="14:14" ht="15.75" customHeight="1">
      <c r="N323" s="57"/>
    </row>
    <row r="324" spans="14:14" ht="15.75" customHeight="1">
      <c r="N324" s="57"/>
    </row>
    <row r="325" spans="14:14" ht="15.75" customHeight="1">
      <c r="N325" s="57"/>
    </row>
    <row r="326" spans="14:14" ht="15.75" customHeight="1">
      <c r="N326" s="57"/>
    </row>
    <row r="327" spans="14:14" ht="15.75" customHeight="1">
      <c r="N327" s="57"/>
    </row>
    <row r="328" spans="14:14" ht="15.75" customHeight="1">
      <c r="N328" s="57"/>
    </row>
    <row r="329" spans="14:14" ht="15.75" customHeight="1">
      <c r="N329" s="57"/>
    </row>
    <row r="330" spans="14:14" ht="15.75" customHeight="1">
      <c r="N330" s="57"/>
    </row>
    <row r="331" spans="14:14" ht="15.75" customHeight="1">
      <c r="N331" s="57"/>
    </row>
    <row r="332" spans="14:14" ht="15.75" customHeight="1">
      <c r="N332" s="57"/>
    </row>
    <row r="333" spans="14:14" ht="15.75" customHeight="1">
      <c r="N333" s="57"/>
    </row>
    <row r="334" spans="14:14" ht="15.75" customHeight="1">
      <c r="N334" s="57"/>
    </row>
    <row r="335" spans="14:14" ht="15.75" customHeight="1">
      <c r="N335" s="57"/>
    </row>
    <row r="336" spans="14:14" ht="15.75" customHeight="1">
      <c r="N336" s="57"/>
    </row>
    <row r="337" spans="14:14" ht="15.75" customHeight="1">
      <c r="N337" s="57"/>
    </row>
    <row r="338" spans="14:14" ht="15.75" customHeight="1">
      <c r="N338" s="57"/>
    </row>
    <row r="339" spans="14:14" ht="15.75" customHeight="1">
      <c r="N339" s="57"/>
    </row>
    <row r="340" spans="14:14" ht="15.75" customHeight="1">
      <c r="N340" s="57"/>
    </row>
    <row r="341" spans="14:14" ht="15.75" customHeight="1">
      <c r="N341" s="57"/>
    </row>
    <row r="342" spans="14:14" ht="15.75" customHeight="1">
      <c r="N342" s="57"/>
    </row>
    <row r="343" spans="14:14" ht="15.75" customHeight="1">
      <c r="N343" s="57"/>
    </row>
    <row r="344" spans="14:14" ht="15.75" customHeight="1">
      <c r="N344" s="57"/>
    </row>
    <row r="345" spans="14:14" ht="15.75" customHeight="1">
      <c r="N345" s="57"/>
    </row>
    <row r="346" spans="14:14" ht="15.75" customHeight="1">
      <c r="N346" s="57"/>
    </row>
    <row r="347" spans="14:14" ht="15.75" customHeight="1">
      <c r="N347" s="57"/>
    </row>
    <row r="348" spans="14:14" ht="15.75" customHeight="1">
      <c r="N348" s="57"/>
    </row>
    <row r="349" spans="14:14" ht="15.75" customHeight="1">
      <c r="N349" s="57"/>
    </row>
    <row r="350" spans="14:14" ht="15.75" customHeight="1">
      <c r="N350" s="57"/>
    </row>
    <row r="351" spans="14:14" ht="15.75" customHeight="1">
      <c r="N351" s="57"/>
    </row>
    <row r="352" spans="14:14" ht="15.75" customHeight="1">
      <c r="N352" s="57"/>
    </row>
    <row r="353" spans="14:14" ht="15.75" customHeight="1">
      <c r="N353" s="57"/>
    </row>
    <row r="354" spans="14:14" ht="15.75" customHeight="1">
      <c r="N354" s="57"/>
    </row>
    <row r="355" spans="14:14" ht="15.75" customHeight="1">
      <c r="N355" s="57"/>
    </row>
    <row r="356" spans="14:14" ht="15.75" customHeight="1">
      <c r="N356" s="57"/>
    </row>
    <row r="357" spans="14:14" ht="15.75" customHeight="1">
      <c r="N357" s="57"/>
    </row>
    <row r="358" spans="14:14" ht="15.75" customHeight="1">
      <c r="N358" s="57"/>
    </row>
    <row r="359" spans="14:14" ht="15.75" customHeight="1">
      <c r="N359" s="57"/>
    </row>
    <row r="360" spans="14:14" ht="15.75" customHeight="1">
      <c r="N360" s="57"/>
    </row>
    <row r="361" spans="14:14" ht="15.75" customHeight="1">
      <c r="N361" s="57"/>
    </row>
    <row r="362" spans="14:14" ht="15.75" customHeight="1">
      <c r="N362" s="57"/>
    </row>
    <row r="363" spans="14:14" ht="15.75" customHeight="1">
      <c r="N363" s="57"/>
    </row>
    <row r="364" spans="14:14" ht="15.75" customHeight="1">
      <c r="N364" s="57"/>
    </row>
    <row r="365" spans="14:14" ht="15.75" customHeight="1">
      <c r="N365" s="57"/>
    </row>
    <row r="366" spans="14:14" ht="15.75" customHeight="1">
      <c r="N366" s="57"/>
    </row>
    <row r="367" spans="14:14" ht="15.75" customHeight="1">
      <c r="N367" s="57"/>
    </row>
    <row r="368" spans="14:14" ht="15.75" customHeight="1">
      <c r="N368" s="57"/>
    </row>
    <row r="369" spans="14:14" ht="15.75" customHeight="1">
      <c r="N369" s="57"/>
    </row>
    <row r="370" spans="14:14" ht="15.75" customHeight="1">
      <c r="N370" s="57"/>
    </row>
    <row r="371" spans="14:14" ht="15.75" customHeight="1">
      <c r="N371" s="57"/>
    </row>
    <row r="372" spans="14:14" ht="15.75" customHeight="1">
      <c r="N372" s="57"/>
    </row>
    <row r="373" spans="14:14" ht="15.75" customHeight="1">
      <c r="N373" s="57"/>
    </row>
    <row r="374" spans="14:14" ht="15.75" customHeight="1">
      <c r="N374" s="57"/>
    </row>
    <row r="375" spans="14:14" ht="15.75" customHeight="1">
      <c r="N375" s="57"/>
    </row>
    <row r="376" spans="14:14" ht="15.75" customHeight="1">
      <c r="N376" s="57"/>
    </row>
    <row r="377" spans="14:14" ht="15.75" customHeight="1">
      <c r="N377" s="57"/>
    </row>
    <row r="378" spans="14:14" ht="15.75" customHeight="1">
      <c r="N378" s="57"/>
    </row>
    <row r="379" spans="14:14" ht="15.75" customHeight="1">
      <c r="N379" s="57"/>
    </row>
    <row r="380" spans="14:14" ht="15.75" customHeight="1">
      <c r="N380" s="57"/>
    </row>
    <row r="381" spans="14:14" ht="15.75" customHeight="1">
      <c r="N381" s="57"/>
    </row>
    <row r="382" spans="14:14" ht="15.75" customHeight="1">
      <c r="N382" s="57"/>
    </row>
    <row r="383" spans="14:14" ht="15.75" customHeight="1">
      <c r="N383" s="57"/>
    </row>
    <row r="384" spans="14:14" ht="15.75" customHeight="1">
      <c r="N384" s="57"/>
    </row>
    <row r="385" spans="14:14" ht="15.75" customHeight="1">
      <c r="N385" s="57"/>
    </row>
    <row r="386" spans="14:14" ht="15.75" customHeight="1">
      <c r="N386" s="57"/>
    </row>
    <row r="387" spans="14:14" ht="15.75" customHeight="1">
      <c r="N387" s="57"/>
    </row>
    <row r="388" spans="14:14" ht="15.75" customHeight="1">
      <c r="N388" s="57"/>
    </row>
    <row r="389" spans="14:14" ht="15.75" customHeight="1">
      <c r="N389" s="57"/>
    </row>
    <row r="390" spans="14:14" ht="15.75" customHeight="1">
      <c r="N390" s="57"/>
    </row>
    <row r="391" spans="14:14" ht="15.75" customHeight="1">
      <c r="N391" s="57"/>
    </row>
    <row r="392" spans="14:14" ht="15.75" customHeight="1">
      <c r="N392" s="57"/>
    </row>
    <row r="393" spans="14:14" ht="15.75" customHeight="1">
      <c r="N393" s="57"/>
    </row>
    <row r="394" spans="14:14" ht="15.75" customHeight="1">
      <c r="N394" s="57"/>
    </row>
    <row r="395" spans="14:14" ht="15.75" customHeight="1">
      <c r="N395" s="57"/>
    </row>
    <row r="396" spans="14:14" ht="15.75" customHeight="1">
      <c r="N396" s="57"/>
    </row>
    <row r="397" spans="14:14" ht="15.75" customHeight="1">
      <c r="N397" s="57"/>
    </row>
    <row r="398" spans="14:14" ht="15.75" customHeight="1">
      <c r="N398" s="57"/>
    </row>
    <row r="399" spans="14:14" ht="15.75" customHeight="1">
      <c r="N399" s="57"/>
    </row>
    <row r="400" spans="14:14" ht="15.75" customHeight="1">
      <c r="N400" s="57"/>
    </row>
    <row r="401" spans="14:14" ht="15.75" customHeight="1">
      <c r="N401" s="57"/>
    </row>
    <row r="402" spans="14:14" ht="15.75" customHeight="1">
      <c r="N402" s="57"/>
    </row>
    <row r="403" spans="14:14" ht="15.75" customHeight="1">
      <c r="N403" s="57"/>
    </row>
    <row r="404" spans="14:14" ht="15.75" customHeight="1">
      <c r="N404" s="57"/>
    </row>
    <row r="405" spans="14:14" ht="15.75" customHeight="1">
      <c r="N405" s="57"/>
    </row>
    <row r="406" spans="14:14" ht="15.75" customHeight="1">
      <c r="N406" s="57"/>
    </row>
    <row r="407" spans="14:14" ht="15.75" customHeight="1">
      <c r="N407" s="57"/>
    </row>
    <row r="408" spans="14:14" ht="15.75" customHeight="1">
      <c r="N408" s="57"/>
    </row>
    <row r="409" spans="14:14" ht="15.75" customHeight="1">
      <c r="N409" s="57"/>
    </row>
    <row r="410" spans="14:14" ht="15.75" customHeight="1">
      <c r="N410" s="57"/>
    </row>
    <row r="411" spans="14:14" ht="15.75" customHeight="1">
      <c r="N411" s="57"/>
    </row>
    <row r="412" spans="14:14" ht="15.75" customHeight="1">
      <c r="N412" s="57"/>
    </row>
    <row r="413" spans="14:14" ht="15.75" customHeight="1">
      <c r="N413" s="57"/>
    </row>
    <row r="414" spans="14:14" ht="15.75" customHeight="1">
      <c r="N414" s="57"/>
    </row>
    <row r="415" spans="14:14" ht="15.75" customHeight="1">
      <c r="N415" s="57"/>
    </row>
    <row r="416" spans="14:14" ht="15.75" customHeight="1">
      <c r="N416" s="57"/>
    </row>
    <row r="417" spans="14:14" ht="15.75" customHeight="1">
      <c r="N417" s="57"/>
    </row>
    <row r="418" spans="14:14" ht="15.75" customHeight="1">
      <c r="N418" s="57"/>
    </row>
    <row r="419" spans="14:14" ht="15.75" customHeight="1">
      <c r="N419" s="57"/>
    </row>
    <row r="420" spans="14:14" ht="15.75" customHeight="1">
      <c r="N420" s="57"/>
    </row>
    <row r="421" spans="14:14" ht="15.75" customHeight="1">
      <c r="N421" s="57"/>
    </row>
    <row r="422" spans="14:14" ht="15.75" customHeight="1">
      <c r="N422" s="57"/>
    </row>
    <row r="423" spans="14:14" ht="15.75" customHeight="1">
      <c r="N423" s="57"/>
    </row>
    <row r="424" spans="14:14" ht="15.75" customHeight="1">
      <c r="N424" s="57"/>
    </row>
    <row r="425" spans="14:14" ht="15.75" customHeight="1">
      <c r="N425" s="57"/>
    </row>
    <row r="426" spans="14:14" ht="15.75" customHeight="1">
      <c r="N426" s="57"/>
    </row>
    <row r="427" spans="14:14" ht="15.75" customHeight="1">
      <c r="N427" s="57"/>
    </row>
    <row r="428" spans="14:14" ht="15.75" customHeight="1">
      <c r="N428" s="57"/>
    </row>
    <row r="429" spans="14:14" ht="15.75" customHeight="1">
      <c r="N429" s="57"/>
    </row>
    <row r="430" spans="14:14" ht="15.75" customHeight="1">
      <c r="N430" s="57"/>
    </row>
    <row r="431" spans="14:14" ht="15.75" customHeight="1">
      <c r="N431" s="57"/>
    </row>
    <row r="432" spans="14:14" ht="15.75" customHeight="1">
      <c r="N432" s="57"/>
    </row>
    <row r="433" spans="14:14" ht="15.75" customHeight="1">
      <c r="N433" s="57"/>
    </row>
    <row r="434" spans="14:14" ht="15.75" customHeight="1">
      <c r="N434" s="57"/>
    </row>
    <row r="435" spans="14:14" ht="15.75" customHeight="1">
      <c r="N435" s="57"/>
    </row>
    <row r="436" spans="14:14" ht="15.75" customHeight="1">
      <c r="N436" s="57"/>
    </row>
    <row r="437" spans="14:14" ht="15.75" customHeight="1">
      <c r="N437" s="57"/>
    </row>
    <row r="438" spans="14:14" ht="15.75" customHeight="1">
      <c r="N438" s="57"/>
    </row>
    <row r="439" spans="14:14" ht="15.75" customHeight="1">
      <c r="N439" s="57"/>
    </row>
    <row r="440" spans="14:14" ht="15.75" customHeight="1">
      <c r="N440" s="57"/>
    </row>
    <row r="441" spans="14:14" ht="15.75" customHeight="1">
      <c r="N441" s="57"/>
    </row>
    <row r="442" spans="14:14" ht="15.75" customHeight="1">
      <c r="N442" s="57"/>
    </row>
    <row r="443" spans="14:14" ht="15.75" customHeight="1">
      <c r="N443" s="57"/>
    </row>
    <row r="444" spans="14:14" ht="15.75" customHeight="1">
      <c r="N444" s="57"/>
    </row>
    <row r="445" spans="14:14" ht="15.75" customHeight="1">
      <c r="N445" s="57"/>
    </row>
    <row r="446" spans="14:14" ht="15.75" customHeight="1">
      <c r="N446" s="57"/>
    </row>
    <row r="447" spans="14:14" ht="15.75" customHeight="1">
      <c r="N447" s="57"/>
    </row>
    <row r="448" spans="14:14" ht="15.75" customHeight="1">
      <c r="N448" s="57"/>
    </row>
    <row r="449" spans="14:14" ht="15.75" customHeight="1">
      <c r="N449" s="57"/>
    </row>
    <row r="450" spans="14:14" ht="15.75" customHeight="1">
      <c r="N450" s="57"/>
    </row>
    <row r="451" spans="14:14" ht="15.75" customHeight="1">
      <c r="N451" s="57"/>
    </row>
    <row r="452" spans="14:14" ht="15.75" customHeight="1">
      <c r="N452" s="57"/>
    </row>
    <row r="453" spans="14:14" ht="15.75" customHeight="1">
      <c r="N453" s="57"/>
    </row>
    <row r="454" spans="14:14" ht="15.75" customHeight="1">
      <c r="N454" s="57"/>
    </row>
    <row r="455" spans="14:14" ht="15.75" customHeight="1">
      <c r="N455" s="57"/>
    </row>
    <row r="456" spans="14:14" ht="15.75" customHeight="1">
      <c r="N456" s="57"/>
    </row>
    <row r="457" spans="14:14" ht="15.75" customHeight="1">
      <c r="N457" s="57"/>
    </row>
    <row r="458" spans="14:14" ht="15.75" customHeight="1">
      <c r="N458" s="57"/>
    </row>
    <row r="459" spans="14:14" ht="15.75" customHeight="1">
      <c r="N459" s="57"/>
    </row>
    <row r="460" spans="14:14" ht="15.75" customHeight="1">
      <c r="N460" s="57"/>
    </row>
    <row r="461" spans="14:14" ht="15.75" customHeight="1">
      <c r="N461" s="57"/>
    </row>
    <row r="462" spans="14:14" ht="15.75" customHeight="1">
      <c r="N462" s="57"/>
    </row>
    <row r="463" spans="14:14" ht="15.75" customHeight="1">
      <c r="N463" s="57"/>
    </row>
    <row r="464" spans="14:14" ht="15.75" customHeight="1">
      <c r="N464" s="57"/>
    </row>
    <row r="465" spans="14:14" ht="15.75" customHeight="1">
      <c r="N465" s="57"/>
    </row>
    <row r="466" spans="14:14" ht="15.75" customHeight="1">
      <c r="N466" s="57"/>
    </row>
    <row r="467" spans="14:14" ht="15.75" customHeight="1">
      <c r="N467" s="57"/>
    </row>
    <row r="468" spans="14:14" ht="15.75" customHeight="1">
      <c r="N468" s="57"/>
    </row>
    <row r="469" spans="14:14" ht="15.75" customHeight="1">
      <c r="N469" s="57"/>
    </row>
    <row r="470" spans="14:14" ht="15.75" customHeight="1">
      <c r="N470" s="57"/>
    </row>
    <row r="471" spans="14:14" ht="15.75" customHeight="1">
      <c r="N471" s="57"/>
    </row>
    <row r="472" spans="14:14" ht="15.75" customHeight="1">
      <c r="N472" s="57"/>
    </row>
    <row r="473" spans="14:14" ht="15.75" customHeight="1">
      <c r="N473" s="57"/>
    </row>
    <row r="474" spans="14:14" ht="15.75" customHeight="1">
      <c r="N474" s="57"/>
    </row>
    <row r="475" spans="14:14" ht="15.75" customHeight="1">
      <c r="N475" s="57"/>
    </row>
    <row r="476" spans="14:14" ht="15.75" customHeight="1">
      <c r="N476" s="57"/>
    </row>
    <row r="477" spans="14:14" ht="15.75" customHeight="1">
      <c r="N477" s="57"/>
    </row>
    <row r="478" spans="14:14" ht="15.75" customHeight="1">
      <c r="N478" s="57"/>
    </row>
    <row r="479" spans="14:14" ht="15.75" customHeight="1">
      <c r="N479" s="57"/>
    </row>
    <row r="480" spans="14:14" ht="15.75" customHeight="1">
      <c r="N480" s="57"/>
    </row>
    <row r="481" spans="14:14" ht="15.75" customHeight="1">
      <c r="N481" s="57"/>
    </row>
    <row r="482" spans="14:14" ht="15.75" customHeight="1">
      <c r="N482" s="57"/>
    </row>
    <row r="483" spans="14:14" ht="15.75" customHeight="1">
      <c r="N483" s="57"/>
    </row>
    <row r="484" spans="14:14" ht="15.75" customHeight="1">
      <c r="N484" s="57"/>
    </row>
    <row r="485" spans="14:14" ht="15.75" customHeight="1">
      <c r="N485" s="57"/>
    </row>
    <row r="486" spans="14:14" ht="15.75" customHeight="1">
      <c r="N486" s="57"/>
    </row>
    <row r="487" spans="14:14" ht="15.75" customHeight="1">
      <c r="N487" s="57"/>
    </row>
    <row r="488" spans="14:14" ht="15.75" customHeight="1">
      <c r="N488" s="57"/>
    </row>
    <row r="489" spans="14:14" ht="15.75" customHeight="1">
      <c r="N489" s="57"/>
    </row>
    <row r="490" spans="14:14" ht="15.75" customHeight="1">
      <c r="N490" s="57"/>
    </row>
    <row r="491" spans="14:14" ht="15.75" customHeight="1">
      <c r="N491" s="57"/>
    </row>
    <row r="492" spans="14:14" ht="15.75" customHeight="1">
      <c r="N492" s="57"/>
    </row>
    <row r="493" spans="14:14" ht="15.75" customHeight="1">
      <c r="N493" s="57"/>
    </row>
    <row r="494" spans="14:14" ht="15.75" customHeight="1">
      <c r="N494" s="57"/>
    </row>
    <row r="495" spans="14:14" ht="15.75" customHeight="1">
      <c r="N495" s="57"/>
    </row>
    <row r="496" spans="14:14" ht="15.75" customHeight="1">
      <c r="N496" s="57"/>
    </row>
    <row r="497" spans="14:14" ht="15.75" customHeight="1">
      <c r="N497" s="57"/>
    </row>
    <row r="498" spans="14:14" ht="15.75" customHeight="1">
      <c r="N498" s="57"/>
    </row>
    <row r="499" spans="14:14" ht="15.75" customHeight="1">
      <c r="N499" s="57"/>
    </row>
    <row r="500" spans="14:14" ht="15.75" customHeight="1">
      <c r="N500" s="57"/>
    </row>
    <row r="501" spans="14:14" ht="15.75" customHeight="1">
      <c r="N501" s="57"/>
    </row>
    <row r="502" spans="14:14" ht="15.75" customHeight="1">
      <c r="N502" s="57"/>
    </row>
    <row r="503" spans="14:14" ht="15.75" customHeight="1">
      <c r="N503" s="57"/>
    </row>
    <row r="504" spans="14:14" ht="15.75" customHeight="1">
      <c r="N504" s="57"/>
    </row>
    <row r="505" spans="14:14" ht="15.75" customHeight="1">
      <c r="N505" s="57"/>
    </row>
    <row r="506" spans="14:14" ht="15.75" customHeight="1">
      <c r="N506" s="57"/>
    </row>
    <row r="507" spans="14:14" ht="15.75" customHeight="1">
      <c r="N507" s="57"/>
    </row>
    <row r="508" spans="14:14" ht="15.75" customHeight="1">
      <c r="N508" s="57"/>
    </row>
    <row r="509" spans="14:14" ht="15.75" customHeight="1">
      <c r="N509" s="57"/>
    </row>
    <row r="510" spans="14:14" ht="15.75" customHeight="1">
      <c r="N510" s="57"/>
    </row>
    <row r="511" spans="14:14" ht="15.75" customHeight="1">
      <c r="N511" s="57"/>
    </row>
    <row r="512" spans="14:14" ht="15.75" customHeight="1">
      <c r="N512" s="57"/>
    </row>
    <row r="513" spans="14:14" ht="15.75" customHeight="1">
      <c r="N513" s="57"/>
    </row>
    <row r="514" spans="14:14" ht="15.75" customHeight="1">
      <c r="N514" s="57"/>
    </row>
    <row r="515" spans="14:14" ht="15.75" customHeight="1">
      <c r="N515" s="57"/>
    </row>
    <row r="516" spans="14:14" ht="15.75" customHeight="1">
      <c r="N516" s="57"/>
    </row>
    <row r="517" spans="14:14" ht="15.75" customHeight="1">
      <c r="N517" s="57"/>
    </row>
    <row r="518" spans="14:14" ht="15.75" customHeight="1">
      <c r="N518" s="57"/>
    </row>
    <row r="519" spans="14:14" ht="15.75" customHeight="1">
      <c r="N519" s="57"/>
    </row>
    <row r="520" spans="14:14" ht="15.75" customHeight="1">
      <c r="N520" s="57"/>
    </row>
    <row r="521" spans="14:14" ht="15.75" customHeight="1">
      <c r="N521" s="57"/>
    </row>
    <row r="522" spans="14:14" ht="15.75" customHeight="1">
      <c r="N522" s="57"/>
    </row>
    <row r="523" spans="14:14" ht="15.75" customHeight="1">
      <c r="N523" s="57"/>
    </row>
    <row r="524" spans="14:14" ht="15.75" customHeight="1">
      <c r="N524" s="57"/>
    </row>
    <row r="525" spans="14:14" ht="15.75" customHeight="1">
      <c r="N525" s="57"/>
    </row>
    <row r="526" spans="14:14" ht="15.75" customHeight="1">
      <c r="N526" s="57"/>
    </row>
    <row r="527" spans="14:14" ht="15.75" customHeight="1">
      <c r="N527" s="57"/>
    </row>
    <row r="528" spans="14:14" ht="15.75" customHeight="1">
      <c r="N528" s="57"/>
    </row>
    <row r="529" spans="14:14" ht="15.75" customHeight="1">
      <c r="N529" s="57"/>
    </row>
    <row r="530" spans="14:14" ht="15.75" customHeight="1">
      <c r="N530" s="57"/>
    </row>
    <row r="531" spans="14:14" ht="15.75" customHeight="1">
      <c r="N531" s="57"/>
    </row>
    <row r="532" spans="14:14" ht="15.75" customHeight="1">
      <c r="N532" s="57"/>
    </row>
    <row r="533" spans="14:14" ht="15.75" customHeight="1">
      <c r="N533" s="57"/>
    </row>
    <row r="534" spans="14:14" ht="15.75" customHeight="1">
      <c r="N534" s="57"/>
    </row>
    <row r="535" spans="14:14" ht="15.75" customHeight="1">
      <c r="N535" s="57"/>
    </row>
    <row r="536" spans="14:14" ht="15.75" customHeight="1">
      <c r="N536" s="57"/>
    </row>
    <row r="537" spans="14:14" ht="15.75" customHeight="1">
      <c r="N537" s="57"/>
    </row>
    <row r="538" spans="14:14" ht="15.75" customHeight="1">
      <c r="N538" s="57"/>
    </row>
    <row r="539" spans="14:14" ht="15.75" customHeight="1">
      <c r="N539" s="57"/>
    </row>
    <row r="540" spans="14:14" ht="15.75" customHeight="1">
      <c r="N540" s="57"/>
    </row>
    <row r="541" spans="14:14" ht="15.75" customHeight="1">
      <c r="N541" s="57"/>
    </row>
    <row r="542" spans="14:14" ht="15.75" customHeight="1">
      <c r="N542" s="57"/>
    </row>
    <row r="543" spans="14:14" ht="15.75" customHeight="1">
      <c r="N543" s="57"/>
    </row>
    <row r="544" spans="14:14" ht="15.75" customHeight="1">
      <c r="N544" s="57"/>
    </row>
    <row r="545" spans="14:14" ht="15.75" customHeight="1">
      <c r="N545" s="57"/>
    </row>
    <row r="546" spans="14:14" ht="15.75" customHeight="1">
      <c r="N546" s="57"/>
    </row>
    <row r="547" spans="14:14" ht="15.75" customHeight="1">
      <c r="N547" s="57"/>
    </row>
    <row r="548" spans="14:14" ht="15.75" customHeight="1">
      <c r="N548" s="57"/>
    </row>
    <row r="549" spans="14:14" ht="15.75" customHeight="1">
      <c r="N549" s="57"/>
    </row>
    <row r="550" spans="14:14" ht="15.75" customHeight="1">
      <c r="N550" s="57"/>
    </row>
    <row r="551" spans="14:14" ht="15.75" customHeight="1">
      <c r="N551" s="57"/>
    </row>
    <row r="552" spans="14:14" ht="15.75" customHeight="1">
      <c r="N552" s="57"/>
    </row>
    <row r="553" spans="14:14" ht="15.75" customHeight="1">
      <c r="N553" s="57"/>
    </row>
    <row r="554" spans="14:14" ht="15.75" customHeight="1">
      <c r="N554" s="57"/>
    </row>
    <row r="555" spans="14:14" ht="15.75" customHeight="1">
      <c r="N555" s="57"/>
    </row>
    <row r="556" spans="14:14" ht="15.75" customHeight="1">
      <c r="N556" s="57"/>
    </row>
    <row r="557" spans="14:14" ht="15.75" customHeight="1">
      <c r="N557" s="57"/>
    </row>
    <row r="558" spans="14:14" ht="15.75" customHeight="1">
      <c r="N558" s="57"/>
    </row>
    <row r="559" spans="14:14" ht="15.75" customHeight="1">
      <c r="N559" s="57"/>
    </row>
    <row r="560" spans="14:14" ht="15.75" customHeight="1">
      <c r="N560" s="57"/>
    </row>
    <row r="561" spans="14:14" ht="15.75" customHeight="1">
      <c r="N561" s="57"/>
    </row>
    <row r="562" spans="14:14" ht="15.75" customHeight="1">
      <c r="N562" s="57"/>
    </row>
    <row r="563" spans="14:14" ht="15.75" customHeight="1">
      <c r="N563" s="57"/>
    </row>
    <row r="564" spans="14:14" ht="15.75" customHeight="1">
      <c r="N564" s="57"/>
    </row>
    <row r="565" spans="14:14" ht="15.75" customHeight="1">
      <c r="N565" s="57"/>
    </row>
    <row r="566" spans="14:14" ht="15.75" customHeight="1">
      <c r="N566" s="57"/>
    </row>
    <row r="567" spans="14:14" ht="15.75" customHeight="1">
      <c r="N567" s="57"/>
    </row>
    <row r="568" spans="14:14" ht="15.75" customHeight="1">
      <c r="N568" s="57"/>
    </row>
    <row r="569" spans="14:14" ht="15.75" customHeight="1">
      <c r="N569" s="57"/>
    </row>
    <row r="570" spans="14:14" ht="15.75" customHeight="1">
      <c r="N570" s="57"/>
    </row>
    <row r="571" spans="14:14" ht="15.75" customHeight="1">
      <c r="N571" s="57"/>
    </row>
    <row r="572" spans="14:14" ht="15.75" customHeight="1">
      <c r="N572" s="57"/>
    </row>
    <row r="573" spans="14:14" ht="15.75" customHeight="1">
      <c r="N573" s="57"/>
    </row>
    <row r="574" spans="14:14" ht="15.75" customHeight="1">
      <c r="N574" s="57"/>
    </row>
    <row r="575" spans="14:14" ht="15.75" customHeight="1">
      <c r="N575" s="57"/>
    </row>
    <row r="576" spans="14:14" ht="15.75" customHeight="1">
      <c r="N576" s="57"/>
    </row>
    <row r="577" spans="14:14" ht="15.75" customHeight="1">
      <c r="N577" s="57"/>
    </row>
    <row r="578" spans="14:14" ht="15.75" customHeight="1">
      <c r="N578" s="57"/>
    </row>
    <row r="579" spans="14:14" ht="15.75" customHeight="1">
      <c r="N579" s="57"/>
    </row>
    <row r="580" spans="14:14" ht="15.75" customHeight="1">
      <c r="N580" s="57"/>
    </row>
    <row r="581" spans="14:14" ht="15.75" customHeight="1">
      <c r="N581" s="57"/>
    </row>
    <row r="582" spans="14:14" ht="15.75" customHeight="1">
      <c r="N582" s="57"/>
    </row>
    <row r="583" spans="14:14" ht="15.75" customHeight="1">
      <c r="N583" s="57"/>
    </row>
    <row r="584" spans="14:14" ht="15.75" customHeight="1">
      <c r="N584" s="57"/>
    </row>
    <row r="585" spans="14:14" ht="15.75" customHeight="1">
      <c r="N585" s="57"/>
    </row>
    <row r="586" spans="14:14" ht="15.75" customHeight="1">
      <c r="N586" s="57"/>
    </row>
    <row r="587" spans="14:14" ht="15.75" customHeight="1">
      <c r="N587" s="57"/>
    </row>
    <row r="588" spans="14:14" ht="15.75" customHeight="1">
      <c r="N588" s="57"/>
    </row>
    <row r="589" spans="14:14" ht="15.75" customHeight="1">
      <c r="N589" s="57"/>
    </row>
    <row r="590" spans="14:14" ht="15.75" customHeight="1">
      <c r="N590" s="57"/>
    </row>
    <row r="591" spans="14:14" ht="15.75" customHeight="1">
      <c r="N591" s="57"/>
    </row>
    <row r="592" spans="14:14" ht="15.75" customHeight="1">
      <c r="N592" s="57"/>
    </row>
    <row r="593" spans="14:14" ht="15.75" customHeight="1">
      <c r="N593" s="57"/>
    </row>
    <row r="594" spans="14:14" ht="15.75" customHeight="1">
      <c r="N594" s="57"/>
    </row>
    <row r="595" spans="14:14" ht="15.75" customHeight="1">
      <c r="N595" s="57"/>
    </row>
    <row r="596" spans="14:14" ht="15.75" customHeight="1">
      <c r="N596" s="57"/>
    </row>
    <row r="597" spans="14:14" ht="15.75" customHeight="1">
      <c r="N597" s="57"/>
    </row>
    <row r="598" spans="14:14" ht="15.75" customHeight="1">
      <c r="N598" s="57"/>
    </row>
    <row r="599" spans="14:14" ht="15.75" customHeight="1">
      <c r="N599" s="57"/>
    </row>
    <row r="600" spans="14:14" ht="15.75" customHeight="1">
      <c r="N600" s="57"/>
    </row>
    <row r="601" spans="14:14" ht="15.75" customHeight="1">
      <c r="N601" s="57"/>
    </row>
    <row r="602" spans="14:14" ht="15.75" customHeight="1">
      <c r="N602" s="57"/>
    </row>
    <row r="603" spans="14:14" ht="15.75" customHeight="1">
      <c r="N603" s="57"/>
    </row>
    <row r="604" spans="14:14" ht="15.75" customHeight="1">
      <c r="N604" s="57"/>
    </row>
    <row r="605" spans="14:14" ht="15.75" customHeight="1">
      <c r="N605" s="57"/>
    </row>
    <row r="606" spans="14:14" ht="15.75" customHeight="1">
      <c r="N606" s="57"/>
    </row>
    <row r="607" spans="14:14" ht="15.75" customHeight="1">
      <c r="N607" s="57"/>
    </row>
    <row r="608" spans="14:14" ht="15.75" customHeight="1">
      <c r="N608" s="57"/>
    </row>
    <row r="609" spans="14:14" ht="15.75" customHeight="1">
      <c r="N609" s="57"/>
    </row>
    <row r="610" spans="14:14" ht="15.75" customHeight="1">
      <c r="N610" s="57"/>
    </row>
    <row r="611" spans="14:14" ht="15.75" customHeight="1">
      <c r="N611" s="57"/>
    </row>
    <row r="612" spans="14:14" ht="15.75" customHeight="1">
      <c r="N612" s="57"/>
    </row>
    <row r="613" spans="14:14" ht="15.75" customHeight="1">
      <c r="N613" s="57"/>
    </row>
    <row r="614" spans="14:14" ht="15.75" customHeight="1">
      <c r="N614" s="57"/>
    </row>
    <row r="615" spans="14:14" ht="15.75" customHeight="1">
      <c r="N615" s="57"/>
    </row>
    <row r="616" spans="14:14" ht="15.75" customHeight="1">
      <c r="N616" s="57"/>
    </row>
    <row r="617" spans="14:14" ht="15.75" customHeight="1">
      <c r="N617" s="57"/>
    </row>
    <row r="618" spans="14:14" ht="15.75" customHeight="1">
      <c r="N618" s="57"/>
    </row>
    <row r="619" spans="14:14" ht="15.75" customHeight="1">
      <c r="N619" s="57"/>
    </row>
    <row r="620" spans="14:14" ht="15.75" customHeight="1">
      <c r="N620" s="57"/>
    </row>
    <row r="621" spans="14:14" ht="15.75" customHeight="1">
      <c r="N621" s="57"/>
    </row>
    <row r="622" spans="14:14" ht="15.75" customHeight="1">
      <c r="N622" s="57"/>
    </row>
    <row r="623" spans="14:14" ht="15.75" customHeight="1">
      <c r="N623" s="57"/>
    </row>
    <row r="624" spans="14:14" ht="15.75" customHeight="1">
      <c r="N624" s="57"/>
    </row>
    <row r="625" spans="14:14" ht="15.75" customHeight="1">
      <c r="N625" s="57"/>
    </row>
    <row r="626" spans="14:14" ht="15.75" customHeight="1">
      <c r="N626" s="57"/>
    </row>
    <row r="627" spans="14:14" ht="15.75" customHeight="1">
      <c r="N627" s="57"/>
    </row>
    <row r="628" spans="14:14" ht="15.75" customHeight="1">
      <c r="N628" s="57"/>
    </row>
    <row r="629" spans="14:14" ht="15.75" customHeight="1">
      <c r="N629" s="57"/>
    </row>
    <row r="630" spans="14:14" ht="15.75" customHeight="1">
      <c r="N630" s="57"/>
    </row>
    <row r="631" spans="14:14" ht="15.75" customHeight="1">
      <c r="N631" s="57"/>
    </row>
    <row r="632" spans="14:14" ht="15.75" customHeight="1">
      <c r="N632" s="57"/>
    </row>
    <row r="633" spans="14:14" ht="15.75" customHeight="1">
      <c r="N633" s="57"/>
    </row>
    <row r="634" spans="14:14" ht="15.75" customHeight="1">
      <c r="N634" s="57"/>
    </row>
    <row r="635" spans="14:14" ht="15.75" customHeight="1">
      <c r="N635" s="57"/>
    </row>
    <row r="636" spans="14:14" ht="15.75" customHeight="1">
      <c r="N636" s="57"/>
    </row>
    <row r="637" spans="14:14" ht="15.75" customHeight="1">
      <c r="N637" s="57"/>
    </row>
    <row r="638" spans="14:14" ht="15.75" customHeight="1">
      <c r="N638" s="57"/>
    </row>
    <row r="639" spans="14:14" ht="15.75" customHeight="1">
      <c r="N639" s="57"/>
    </row>
    <row r="640" spans="14:14" ht="15.75" customHeight="1">
      <c r="N640" s="57"/>
    </row>
    <row r="641" spans="14:14" ht="15.75" customHeight="1">
      <c r="N641" s="57"/>
    </row>
    <row r="642" spans="14:14" ht="15.75" customHeight="1">
      <c r="N642" s="57"/>
    </row>
    <row r="643" spans="14:14" ht="15.75" customHeight="1">
      <c r="N643" s="57"/>
    </row>
    <row r="644" spans="14:14" ht="15.75" customHeight="1">
      <c r="N644" s="57"/>
    </row>
    <row r="645" spans="14:14" ht="15.75" customHeight="1">
      <c r="N645" s="57"/>
    </row>
    <row r="646" spans="14:14" ht="15.75" customHeight="1">
      <c r="N646" s="57"/>
    </row>
    <row r="647" spans="14:14" ht="15.75" customHeight="1">
      <c r="N647" s="57"/>
    </row>
    <row r="648" spans="14:14" ht="15.75" customHeight="1">
      <c r="N648" s="57"/>
    </row>
    <row r="649" spans="14:14" ht="15.75" customHeight="1">
      <c r="N649" s="57"/>
    </row>
    <row r="650" spans="14:14" ht="15.75" customHeight="1">
      <c r="N650" s="57"/>
    </row>
    <row r="651" spans="14:14" ht="15.75" customHeight="1">
      <c r="N651" s="57"/>
    </row>
    <row r="652" spans="14:14" ht="15.75" customHeight="1">
      <c r="N652" s="57"/>
    </row>
    <row r="653" spans="14:14" ht="15.75" customHeight="1">
      <c r="N653" s="57"/>
    </row>
    <row r="654" spans="14:14" ht="15.75" customHeight="1">
      <c r="N654" s="57"/>
    </row>
    <row r="655" spans="14:14" ht="15.75" customHeight="1">
      <c r="N655" s="57"/>
    </row>
    <row r="656" spans="14:14" ht="15.75" customHeight="1">
      <c r="N656" s="57"/>
    </row>
    <row r="657" spans="14:14" ht="15.75" customHeight="1">
      <c r="N657" s="57"/>
    </row>
    <row r="658" spans="14:14" ht="15.75" customHeight="1">
      <c r="N658" s="57"/>
    </row>
    <row r="659" spans="14:14" ht="15.75" customHeight="1">
      <c r="N659" s="57"/>
    </row>
    <row r="660" spans="14:14" ht="15.75" customHeight="1">
      <c r="N660" s="57"/>
    </row>
    <row r="661" spans="14:14" ht="15.75" customHeight="1">
      <c r="N661" s="57"/>
    </row>
    <row r="662" spans="14:14" ht="15.75" customHeight="1">
      <c r="N662" s="57"/>
    </row>
    <row r="663" spans="14:14" ht="15.75" customHeight="1">
      <c r="N663" s="57"/>
    </row>
    <row r="664" spans="14:14" ht="15.75" customHeight="1">
      <c r="N664" s="57"/>
    </row>
    <row r="665" spans="14:14" ht="15.75" customHeight="1">
      <c r="N665" s="57"/>
    </row>
    <row r="666" spans="14:14" ht="15.75" customHeight="1">
      <c r="N666" s="57"/>
    </row>
    <row r="667" spans="14:14" ht="15.75" customHeight="1">
      <c r="N667" s="57"/>
    </row>
    <row r="668" spans="14:14" ht="15.75" customHeight="1">
      <c r="N668" s="57"/>
    </row>
    <row r="669" spans="14:14" ht="15.75" customHeight="1">
      <c r="N669" s="57"/>
    </row>
    <row r="670" spans="14:14" ht="15.75" customHeight="1">
      <c r="N670" s="57"/>
    </row>
    <row r="671" spans="14:14" ht="15.75" customHeight="1">
      <c r="N671" s="57"/>
    </row>
    <row r="672" spans="14:14" ht="15.75" customHeight="1">
      <c r="N672" s="57"/>
    </row>
    <row r="673" spans="14:14" ht="15.75" customHeight="1">
      <c r="N673" s="57"/>
    </row>
    <row r="674" spans="14:14" ht="15.75" customHeight="1">
      <c r="N674" s="57"/>
    </row>
    <row r="675" spans="14:14" ht="15.75" customHeight="1">
      <c r="N675" s="57"/>
    </row>
    <row r="676" spans="14:14" ht="15.75" customHeight="1">
      <c r="N676" s="57"/>
    </row>
    <row r="677" spans="14:14" ht="15.75" customHeight="1">
      <c r="N677" s="57"/>
    </row>
    <row r="678" spans="14:14" ht="15.75" customHeight="1">
      <c r="N678" s="57"/>
    </row>
    <row r="679" spans="14:14" ht="15.75" customHeight="1">
      <c r="N679" s="57"/>
    </row>
    <row r="680" spans="14:14" ht="15.75" customHeight="1">
      <c r="N680" s="57"/>
    </row>
    <row r="681" spans="14:14" ht="15.75" customHeight="1">
      <c r="N681" s="57"/>
    </row>
    <row r="682" spans="14:14" ht="15.75" customHeight="1">
      <c r="N682" s="57"/>
    </row>
    <row r="683" spans="14:14" ht="15.75" customHeight="1">
      <c r="N683" s="57"/>
    </row>
    <row r="684" spans="14:14" ht="15.75" customHeight="1">
      <c r="N684" s="57"/>
    </row>
    <row r="685" spans="14:14" ht="15.75" customHeight="1">
      <c r="N685" s="57"/>
    </row>
    <row r="686" spans="14:14" ht="15.75" customHeight="1">
      <c r="N686" s="57"/>
    </row>
    <row r="687" spans="14:14" ht="15.75" customHeight="1">
      <c r="N687" s="57"/>
    </row>
    <row r="688" spans="14:14" ht="15.75" customHeight="1">
      <c r="N688" s="57"/>
    </row>
    <row r="689" spans="14:14" ht="15.75" customHeight="1">
      <c r="N689" s="57"/>
    </row>
    <row r="690" spans="14:14" ht="15.75" customHeight="1">
      <c r="N690" s="57"/>
    </row>
    <row r="691" spans="14:14" ht="15.75" customHeight="1">
      <c r="N691" s="57"/>
    </row>
    <row r="692" spans="14:14" ht="15.75" customHeight="1">
      <c r="N692" s="57"/>
    </row>
    <row r="693" spans="14:14" ht="15.75" customHeight="1">
      <c r="N693" s="57"/>
    </row>
    <row r="694" spans="14:14" ht="15.75" customHeight="1">
      <c r="N694" s="57"/>
    </row>
    <row r="695" spans="14:14" ht="15.75" customHeight="1">
      <c r="N695" s="57"/>
    </row>
    <row r="696" spans="14:14" ht="15.75" customHeight="1">
      <c r="N696" s="57"/>
    </row>
    <row r="697" spans="14:14" ht="15.75" customHeight="1">
      <c r="N697" s="57"/>
    </row>
    <row r="698" spans="14:14" ht="15.75" customHeight="1">
      <c r="N698" s="57"/>
    </row>
    <row r="699" spans="14:14" ht="15.75" customHeight="1">
      <c r="N699" s="57"/>
    </row>
    <row r="700" spans="14:14" ht="15.75" customHeight="1">
      <c r="N700" s="57"/>
    </row>
    <row r="701" spans="14:14" ht="15.75" customHeight="1">
      <c r="N701" s="57"/>
    </row>
    <row r="702" spans="14:14" ht="15.75" customHeight="1">
      <c r="N702" s="57"/>
    </row>
    <row r="703" spans="14:14" ht="15.75" customHeight="1">
      <c r="N703" s="57"/>
    </row>
    <row r="704" spans="14:14" ht="15.75" customHeight="1">
      <c r="N704" s="57"/>
    </row>
    <row r="705" spans="14:14" ht="15.75" customHeight="1">
      <c r="N705" s="57"/>
    </row>
    <row r="706" spans="14:14" ht="15.75" customHeight="1">
      <c r="N706" s="57"/>
    </row>
    <row r="707" spans="14:14" ht="15.75" customHeight="1">
      <c r="N707" s="57"/>
    </row>
    <row r="708" spans="14:14" ht="15.75" customHeight="1">
      <c r="N708" s="57"/>
    </row>
    <row r="709" spans="14:14" ht="15.75" customHeight="1">
      <c r="N709" s="57"/>
    </row>
    <row r="710" spans="14:14" ht="15.75" customHeight="1">
      <c r="N710" s="57"/>
    </row>
    <row r="711" spans="14:14" ht="15.75" customHeight="1">
      <c r="N711" s="57"/>
    </row>
    <row r="712" spans="14:14" ht="15.75" customHeight="1">
      <c r="N712" s="57"/>
    </row>
    <row r="713" spans="14:14" ht="15.75" customHeight="1">
      <c r="N713" s="57"/>
    </row>
    <row r="714" spans="14:14" ht="15.75" customHeight="1">
      <c r="N714" s="57"/>
    </row>
    <row r="715" spans="14:14" ht="15.75" customHeight="1">
      <c r="N715" s="57"/>
    </row>
    <row r="716" spans="14:14" ht="15.75" customHeight="1">
      <c r="N716" s="57"/>
    </row>
    <row r="717" spans="14:14" ht="15.75" customHeight="1">
      <c r="N717" s="57"/>
    </row>
    <row r="718" spans="14:14" ht="15.75" customHeight="1">
      <c r="N718" s="57"/>
    </row>
    <row r="719" spans="14:14" ht="15.75" customHeight="1">
      <c r="N719" s="57"/>
    </row>
    <row r="720" spans="14:14" ht="15.75" customHeight="1">
      <c r="N720" s="57"/>
    </row>
    <row r="721" spans="14:14" ht="15.75" customHeight="1">
      <c r="N721" s="57"/>
    </row>
    <row r="722" spans="14:14" ht="15.75" customHeight="1">
      <c r="N722" s="57"/>
    </row>
    <row r="723" spans="14:14" ht="15.75" customHeight="1">
      <c r="N723" s="57"/>
    </row>
    <row r="724" spans="14:14" ht="15.75" customHeight="1">
      <c r="N724" s="57"/>
    </row>
    <row r="725" spans="14:14" ht="15.75" customHeight="1">
      <c r="N725" s="57"/>
    </row>
    <row r="726" spans="14:14" ht="15.75" customHeight="1">
      <c r="N726" s="57"/>
    </row>
    <row r="727" spans="14:14" ht="15.75" customHeight="1">
      <c r="N727" s="57"/>
    </row>
    <row r="728" spans="14:14" ht="15.75" customHeight="1">
      <c r="N728" s="57"/>
    </row>
    <row r="729" spans="14:14" ht="15.75" customHeight="1">
      <c r="N729" s="57"/>
    </row>
    <row r="730" spans="14:14" ht="15.75" customHeight="1">
      <c r="N730" s="57"/>
    </row>
    <row r="731" spans="14:14" ht="15.75" customHeight="1">
      <c r="N731" s="57"/>
    </row>
    <row r="732" spans="14:14" ht="15.75" customHeight="1">
      <c r="N732" s="57"/>
    </row>
    <row r="733" spans="14:14" ht="15.75" customHeight="1">
      <c r="N733" s="57"/>
    </row>
    <row r="734" spans="14:14" ht="15.75" customHeight="1">
      <c r="N734" s="57"/>
    </row>
    <row r="735" spans="14:14" ht="15.75" customHeight="1">
      <c r="N735" s="57"/>
    </row>
    <row r="736" spans="14:14" ht="15.75" customHeight="1">
      <c r="N736" s="57"/>
    </row>
    <row r="737" spans="14:14" ht="15.75" customHeight="1">
      <c r="N737" s="57"/>
    </row>
    <row r="738" spans="14:14" ht="15.75" customHeight="1">
      <c r="N738" s="57"/>
    </row>
    <row r="739" spans="14:14" ht="15.75" customHeight="1">
      <c r="N739" s="57"/>
    </row>
    <row r="740" spans="14:14" ht="15.75" customHeight="1">
      <c r="N740" s="57"/>
    </row>
    <row r="741" spans="14:14" ht="15.75" customHeight="1">
      <c r="N741" s="57"/>
    </row>
    <row r="742" spans="14:14" ht="15.75" customHeight="1">
      <c r="N742" s="57"/>
    </row>
    <row r="743" spans="14:14" ht="15.75" customHeight="1">
      <c r="N743" s="57"/>
    </row>
    <row r="744" spans="14:14" ht="15.75" customHeight="1">
      <c r="N744" s="57"/>
    </row>
    <row r="745" spans="14:14" ht="15.75" customHeight="1">
      <c r="N745" s="57"/>
    </row>
    <row r="746" spans="14:14" ht="15.75" customHeight="1">
      <c r="N746" s="57"/>
    </row>
    <row r="747" spans="14:14" ht="15.75" customHeight="1">
      <c r="N747" s="57"/>
    </row>
    <row r="748" spans="14:14" ht="15.75" customHeight="1">
      <c r="N748" s="57"/>
    </row>
    <row r="749" spans="14:14" ht="15.75" customHeight="1">
      <c r="N749" s="57"/>
    </row>
    <row r="750" spans="14:14" ht="15.75" customHeight="1">
      <c r="N750" s="57"/>
    </row>
    <row r="751" spans="14:14" ht="15.75" customHeight="1">
      <c r="N751" s="57"/>
    </row>
    <row r="752" spans="14:14" ht="15.75" customHeight="1">
      <c r="N752" s="57"/>
    </row>
    <row r="753" spans="14:14" ht="15.75" customHeight="1">
      <c r="N753" s="57"/>
    </row>
    <row r="754" spans="14:14" ht="15.75" customHeight="1">
      <c r="N754" s="57"/>
    </row>
    <row r="755" spans="14:14" ht="15.75" customHeight="1">
      <c r="N755" s="57"/>
    </row>
    <row r="756" spans="14:14" ht="15.75" customHeight="1">
      <c r="N756" s="57"/>
    </row>
    <row r="757" spans="14:14" ht="15.75" customHeight="1">
      <c r="N757" s="57"/>
    </row>
    <row r="758" spans="14:14" ht="15.75" customHeight="1">
      <c r="N758" s="57"/>
    </row>
    <row r="759" spans="14:14" ht="15.75" customHeight="1">
      <c r="N759" s="57"/>
    </row>
    <row r="760" spans="14:14" ht="15.75" customHeight="1">
      <c r="N760" s="57"/>
    </row>
    <row r="761" spans="14:14" ht="15.75" customHeight="1">
      <c r="N761" s="57"/>
    </row>
    <row r="762" spans="14:14" ht="15.75" customHeight="1">
      <c r="N762" s="57"/>
    </row>
    <row r="763" spans="14:14" ht="15.75" customHeight="1">
      <c r="N763" s="57"/>
    </row>
    <row r="764" spans="14:14" ht="15.75" customHeight="1">
      <c r="N764" s="57"/>
    </row>
    <row r="765" spans="14:14" ht="15.75" customHeight="1">
      <c r="N765" s="57"/>
    </row>
    <row r="766" spans="14:14" ht="15.75" customHeight="1">
      <c r="N766" s="57"/>
    </row>
    <row r="767" spans="14:14" ht="15.75" customHeight="1">
      <c r="N767" s="57"/>
    </row>
    <row r="768" spans="14:14" ht="15.75" customHeight="1">
      <c r="N768" s="57"/>
    </row>
    <row r="769" spans="14:14" ht="15.75" customHeight="1">
      <c r="N769" s="57"/>
    </row>
    <row r="770" spans="14:14" ht="15.75" customHeight="1">
      <c r="N770" s="57"/>
    </row>
    <row r="771" spans="14:14" ht="15.75" customHeight="1">
      <c r="N771" s="57"/>
    </row>
    <row r="772" spans="14:14" ht="15.75" customHeight="1">
      <c r="N772" s="57"/>
    </row>
    <row r="773" spans="14:14" ht="15.75" customHeight="1">
      <c r="N773" s="57"/>
    </row>
    <row r="774" spans="14:14" ht="15.75" customHeight="1">
      <c r="N774" s="57"/>
    </row>
    <row r="775" spans="14:14" ht="15.75" customHeight="1">
      <c r="N775" s="57"/>
    </row>
    <row r="776" spans="14:14" ht="15.75" customHeight="1">
      <c r="N776" s="57"/>
    </row>
    <row r="777" spans="14:14" ht="15.75" customHeight="1">
      <c r="N777" s="57"/>
    </row>
    <row r="778" spans="14:14" ht="15.75" customHeight="1">
      <c r="N778" s="57"/>
    </row>
    <row r="779" spans="14:14" ht="15.75" customHeight="1">
      <c r="N779" s="57"/>
    </row>
    <row r="780" spans="14:14" ht="15.75" customHeight="1">
      <c r="N780" s="57"/>
    </row>
    <row r="781" spans="14:14" ht="15.75" customHeight="1">
      <c r="N781" s="57"/>
    </row>
    <row r="782" spans="14:14" ht="15.75" customHeight="1">
      <c r="N782" s="57"/>
    </row>
    <row r="783" spans="14:14" ht="15.75" customHeight="1">
      <c r="N783" s="57"/>
    </row>
    <row r="784" spans="14:14" ht="15.75" customHeight="1">
      <c r="N784" s="57"/>
    </row>
    <row r="785" spans="14:14" ht="15.75" customHeight="1">
      <c r="N785" s="57"/>
    </row>
    <row r="786" spans="14:14" ht="15.75" customHeight="1">
      <c r="N786" s="57"/>
    </row>
    <row r="787" spans="14:14" ht="15.75" customHeight="1">
      <c r="N787" s="57"/>
    </row>
    <row r="788" spans="14:14" ht="15.75" customHeight="1">
      <c r="N788" s="57"/>
    </row>
    <row r="789" spans="14:14" ht="15.75" customHeight="1">
      <c r="N789" s="57"/>
    </row>
    <row r="790" spans="14:14" ht="15.75" customHeight="1">
      <c r="N790" s="57"/>
    </row>
    <row r="791" spans="14:14" ht="15.75" customHeight="1">
      <c r="N791" s="57"/>
    </row>
    <row r="792" spans="14:14" ht="15.75" customHeight="1">
      <c r="N792" s="57"/>
    </row>
    <row r="793" spans="14:14" ht="15.75" customHeight="1">
      <c r="N793" s="57"/>
    </row>
    <row r="794" spans="14:14" ht="15.75" customHeight="1">
      <c r="N794" s="57"/>
    </row>
    <row r="795" spans="14:14" ht="15.75" customHeight="1">
      <c r="N795" s="57"/>
    </row>
    <row r="796" spans="14:14" ht="15.75" customHeight="1">
      <c r="N796" s="57"/>
    </row>
    <row r="797" spans="14:14" ht="15.75" customHeight="1">
      <c r="N797" s="57"/>
    </row>
    <row r="798" spans="14:14" ht="15.75" customHeight="1">
      <c r="N798" s="57"/>
    </row>
    <row r="799" spans="14:14" ht="15.75" customHeight="1">
      <c r="N799" s="57"/>
    </row>
    <row r="800" spans="14:14" ht="15.75" customHeight="1">
      <c r="N800" s="57"/>
    </row>
    <row r="801" spans="14:14" ht="15.75" customHeight="1">
      <c r="N801" s="57"/>
    </row>
    <row r="802" spans="14:14" ht="15.75" customHeight="1">
      <c r="N802" s="57"/>
    </row>
    <row r="803" spans="14:14" ht="15.75" customHeight="1">
      <c r="N803" s="57"/>
    </row>
    <row r="804" spans="14:14" ht="15.75" customHeight="1">
      <c r="N804" s="57"/>
    </row>
    <row r="805" spans="14:14" ht="15.75" customHeight="1">
      <c r="N805" s="57"/>
    </row>
    <row r="806" spans="14:14" ht="15.75" customHeight="1">
      <c r="N806" s="57"/>
    </row>
    <row r="807" spans="14:14" ht="15.75" customHeight="1">
      <c r="N807" s="57"/>
    </row>
    <row r="808" spans="14:14" ht="15.75" customHeight="1">
      <c r="N808" s="57"/>
    </row>
    <row r="809" spans="14:14" ht="15.75" customHeight="1">
      <c r="N809" s="57"/>
    </row>
    <row r="810" spans="14:14" ht="15.75" customHeight="1">
      <c r="N810" s="57"/>
    </row>
    <row r="811" spans="14:14" ht="15.75" customHeight="1">
      <c r="N811" s="57"/>
    </row>
    <row r="812" spans="14:14" ht="15.75" customHeight="1">
      <c r="N812" s="57"/>
    </row>
    <row r="813" spans="14:14" ht="15.75" customHeight="1">
      <c r="N813" s="57"/>
    </row>
    <row r="814" spans="14:14" ht="15.75" customHeight="1">
      <c r="N814" s="57"/>
    </row>
    <row r="815" spans="14:14" ht="15.75" customHeight="1">
      <c r="N815" s="57"/>
    </row>
    <row r="816" spans="14:14" ht="15.75" customHeight="1">
      <c r="N816" s="57"/>
    </row>
    <row r="817" spans="14:14" ht="15.75" customHeight="1">
      <c r="N817" s="57"/>
    </row>
    <row r="818" spans="14:14" ht="15.75" customHeight="1">
      <c r="N818" s="57"/>
    </row>
    <row r="819" spans="14:14" ht="15.75" customHeight="1">
      <c r="N819" s="57"/>
    </row>
    <row r="820" spans="14:14" ht="15.75" customHeight="1">
      <c r="N820" s="57"/>
    </row>
    <row r="821" spans="14:14" ht="15.75" customHeight="1">
      <c r="N821" s="57"/>
    </row>
    <row r="822" spans="14:14" ht="15.75" customHeight="1">
      <c r="N822" s="57"/>
    </row>
    <row r="823" spans="14:14" ht="15.75" customHeight="1">
      <c r="N823" s="57"/>
    </row>
    <row r="824" spans="14:14" ht="15.75" customHeight="1">
      <c r="N824" s="57"/>
    </row>
    <row r="825" spans="14:14" ht="15.75" customHeight="1">
      <c r="N825" s="57"/>
    </row>
    <row r="826" spans="14:14" ht="15.75" customHeight="1">
      <c r="N826" s="57"/>
    </row>
    <row r="827" spans="14:14" ht="15.75" customHeight="1">
      <c r="N827" s="57"/>
    </row>
    <row r="828" spans="14:14" ht="15.75" customHeight="1">
      <c r="N828" s="57"/>
    </row>
    <row r="829" spans="14:14" ht="15.75" customHeight="1">
      <c r="N829" s="57"/>
    </row>
    <row r="830" spans="14:14" ht="15.75" customHeight="1">
      <c r="N830" s="57"/>
    </row>
    <row r="831" spans="14:14" ht="15.75" customHeight="1">
      <c r="N831" s="57"/>
    </row>
    <row r="832" spans="14:14" ht="15.75" customHeight="1">
      <c r="N832" s="57"/>
    </row>
    <row r="833" spans="14:14" ht="15.75" customHeight="1">
      <c r="N833" s="57"/>
    </row>
    <row r="834" spans="14:14" ht="15.75" customHeight="1">
      <c r="N834" s="57"/>
    </row>
    <row r="835" spans="14:14" ht="15.75" customHeight="1">
      <c r="N835" s="57"/>
    </row>
    <row r="836" spans="14:14" ht="15.75" customHeight="1">
      <c r="N836" s="57"/>
    </row>
    <row r="837" spans="14:14" ht="15.75" customHeight="1">
      <c r="N837" s="57"/>
    </row>
    <row r="838" spans="14:14" ht="15.75" customHeight="1">
      <c r="N838" s="57"/>
    </row>
    <row r="839" spans="14:14" ht="15.75" customHeight="1">
      <c r="N839" s="57"/>
    </row>
    <row r="840" spans="14:14" ht="15.75" customHeight="1">
      <c r="N840" s="57"/>
    </row>
    <row r="841" spans="14:14" ht="15.75" customHeight="1">
      <c r="N841" s="57"/>
    </row>
    <row r="842" spans="14:14" ht="15.75" customHeight="1">
      <c r="N842" s="57"/>
    </row>
    <row r="843" spans="14:14" ht="15.75" customHeight="1">
      <c r="N843" s="57"/>
    </row>
    <row r="844" spans="14:14" ht="15.75" customHeight="1">
      <c r="N844" s="57"/>
    </row>
    <row r="845" spans="14:14" ht="15.75" customHeight="1">
      <c r="N845" s="57"/>
    </row>
    <row r="846" spans="14:14" ht="15.75" customHeight="1">
      <c r="N846" s="57"/>
    </row>
    <row r="847" spans="14:14" ht="15.75" customHeight="1">
      <c r="N847" s="57"/>
    </row>
    <row r="848" spans="14:14" ht="15.75" customHeight="1">
      <c r="N848" s="57"/>
    </row>
    <row r="849" spans="14:14" ht="15.75" customHeight="1">
      <c r="N849" s="57"/>
    </row>
    <row r="850" spans="14:14" ht="15.75" customHeight="1">
      <c r="N850" s="57"/>
    </row>
    <row r="851" spans="14:14" ht="15.75" customHeight="1">
      <c r="N851" s="57"/>
    </row>
    <row r="852" spans="14:14" ht="15.75" customHeight="1">
      <c r="N852" s="57"/>
    </row>
    <row r="853" spans="14:14" ht="15.75" customHeight="1">
      <c r="N853" s="57"/>
    </row>
    <row r="854" spans="14:14" ht="15.75" customHeight="1">
      <c r="N854" s="57"/>
    </row>
    <row r="855" spans="14:14" ht="15.75" customHeight="1">
      <c r="N855" s="57"/>
    </row>
    <row r="856" spans="14:14" ht="15.75" customHeight="1">
      <c r="N856" s="57"/>
    </row>
    <row r="857" spans="14:14" ht="15.75" customHeight="1">
      <c r="N857" s="57"/>
    </row>
    <row r="858" spans="14:14" ht="15.75" customHeight="1">
      <c r="N858" s="57"/>
    </row>
    <row r="859" spans="14:14" ht="15.75" customHeight="1">
      <c r="N859" s="57"/>
    </row>
    <row r="860" spans="14:14" ht="15.75" customHeight="1">
      <c r="N860" s="57"/>
    </row>
    <row r="861" spans="14:14" ht="15.75" customHeight="1">
      <c r="N861" s="57"/>
    </row>
    <row r="862" spans="14:14" ht="15.75" customHeight="1">
      <c r="N862" s="57"/>
    </row>
    <row r="863" spans="14:14" ht="15.75" customHeight="1">
      <c r="N863" s="57"/>
    </row>
    <row r="864" spans="14:14" ht="15.75" customHeight="1">
      <c r="N864" s="57"/>
    </row>
    <row r="865" spans="14:14" ht="15.75" customHeight="1">
      <c r="N865" s="57"/>
    </row>
    <row r="866" spans="14:14" ht="15.75" customHeight="1">
      <c r="N866" s="57"/>
    </row>
    <row r="867" spans="14:14" ht="15.75" customHeight="1">
      <c r="N867" s="57"/>
    </row>
    <row r="868" spans="14:14" ht="15.75" customHeight="1">
      <c r="N868" s="57"/>
    </row>
    <row r="869" spans="14:14" ht="15.75" customHeight="1">
      <c r="N869" s="57"/>
    </row>
    <row r="870" spans="14:14" ht="15.75" customHeight="1">
      <c r="N870" s="57"/>
    </row>
    <row r="871" spans="14:14" ht="15.75" customHeight="1">
      <c r="N871" s="57"/>
    </row>
    <row r="872" spans="14:14" ht="15.75" customHeight="1">
      <c r="N872" s="57"/>
    </row>
    <row r="873" spans="14:14" ht="15.75" customHeight="1">
      <c r="N873" s="57"/>
    </row>
    <row r="874" spans="14:14" ht="15.75" customHeight="1">
      <c r="N874" s="57"/>
    </row>
    <row r="875" spans="14:14" ht="15.75" customHeight="1">
      <c r="N875" s="57"/>
    </row>
    <row r="876" spans="14:14" ht="15.75" customHeight="1">
      <c r="N876" s="57"/>
    </row>
    <row r="877" spans="14:14" ht="15.75" customHeight="1">
      <c r="N877" s="57"/>
    </row>
    <row r="878" spans="14:14" ht="15.75" customHeight="1">
      <c r="N878" s="57"/>
    </row>
    <row r="879" spans="14:14" ht="15.75" customHeight="1">
      <c r="N879" s="57"/>
    </row>
    <row r="880" spans="14:14" ht="15.75" customHeight="1">
      <c r="N880" s="57"/>
    </row>
    <row r="881" spans="14:14" ht="15.75" customHeight="1">
      <c r="N881" s="57"/>
    </row>
    <row r="882" spans="14:14" ht="15.75" customHeight="1">
      <c r="N882" s="57"/>
    </row>
    <row r="883" spans="14:14" ht="15.75" customHeight="1">
      <c r="N883" s="57"/>
    </row>
    <row r="884" spans="14:14" ht="15.75" customHeight="1">
      <c r="N884" s="57"/>
    </row>
    <row r="885" spans="14:14" ht="15.75" customHeight="1">
      <c r="N885" s="57"/>
    </row>
    <row r="886" spans="14:14" ht="15.75" customHeight="1">
      <c r="N886" s="57"/>
    </row>
    <row r="887" spans="14:14" ht="15.75" customHeight="1">
      <c r="N887" s="57"/>
    </row>
    <row r="888" spans="14:14" ht="15.75" customHeight="1">
      <c r="N888" s="57"/>
    </row>
    <row r="889" spans="14:14" ht="15.75" customHeight="1">
      <c r="N889" s="57"/>
    </row>
    <row r="890" spans="14:14" ht="15.75" customHeight="1">
      <c r="N890" s="57"/>
    </row>
    <row r="891" spans="14:14" ht="15.75" customHeight="1">
      <c r="N891" s="57"/>
    </row>
    <row r="892" spans="14:14" ht="15.75" customHeight="1">
      <c r="N892" s="57"/>
    </row>
    <row r="893" spans="14:14" ht="15.75" customHeight="1">
      <c r="N893" s="57"/>
    </row>
    <row r="894" spans="14:14" ht="15.75" customHeight="1">
      <c r="N894" s="57"/>
    </row>
    <row r="895" spans="14:14" ht="15.75" customHeight="1">
      <c r="N895" s="57"/>
    </row>
    <row r="896" spans="14:14" ht="15.75" customHeight="1">
      <c r="N896" s="57"/>
    </row>
    <row r="897" spans="14:14" ht="15.75" customHeight="1">
      <c r="N897" s="57"/>
    </row>
    <row r="898" spans="14:14" ht="15.75" customHeight="1">
      <c r="N898" s="57"/>
    </row>
    <row r="899" spans="14:14" ht="15.75" customHeight="1">
      <c r="N899" s="57"/>
    </row>
    <row r="900" spans="14:14" ht="15.75" customHeight="1">
      <c r="N900" s="57"/>
    </row>
    <row r="901" spans="14:14" ht="15.75" customHeight="1">
      <c r="N901" s="57"/>
    </row>
    <row r="902" spans="14:14" ht="15.75" customHeight="1">
      <c r="N902" s="57"/>
    </row>
    <row r="903" spans="14:14" ht="15.75" customHeight="1">
      <c r="N903" s="57"/>
    </row>
    <row r="904" spans="14:14" ht="15.75" customHeight="1">
      <c r="N904" s="57"/>
    </row>
    <row r="905" spans="14:14" ht="15.75" customHeight="1">
      <c r="N905" s="57"/>
    </row>
    <row r="906" spans="14:14" ht="15.75" customHeight="1">
      <c r="N906" s="57"/>
    </row>
    <row r="907" spans="14:14" ht="15.75" customHeight="1">
      <c r="N907" s="57"/>
    </row>
    <row r="908" spans="14:14" ht="15.75" customHeight="1">
      <c r="N908" s="57"/>
    </row>
    <row r="909" spans="14:14" ht="15.75" customHeight="1">
      <c r="N909" s="57"/>
    </row>
    <row r="910" spans="14:14" ht="15.75" customHeight="1">
      <c r="N910" s="57"/>
    </row>
    <row r="911" spans="14:14" ht="15.75" customHeight="1">
      <c r="N911" s="57"/>
    </row>
    <row r="912" spans="14:14" ht="15.75" customHeight="1">
      <c r="N912" s="57"/>
    </row>
    <row r="913" spans="14:14" ht="15.75" customHeight="1">
      <c r="N913" s="57"/>
    </row>
    <row r="914" spans="14:14" ht="15.75" customHeight="1">
      <c r="N914" s="57"/>
    </row>
    <row r="915" spans="14:14" ht="15.75" customHeight="1">
      <c r="N915" s="57"/>
    </row>
    <row r="916" spans="14:14" ht="15.75" customHeight="1">
      <c r="N916" s="57"/>
    </row>
    <row r="917" spans="14:14" ht="15.75" customHeight="1">
      <c r="N917" s="57"/>
    </row>
    <row r="918" spans="14:14" ht="15.75" customHeight="1">
      <c r="N918" s="57"/>
    </row>
    <row r="919" spans="14:14" ht="15.75" customHeight="1">
      <c r="N919" s="57"/>
    </row>
    <row r="920" spans="14:14" ht="15.75" customHeight="1">
      <c r="N920" s="57"/>
    </row>
    <row r="921" spans="14:14" ht="15.75" customHeight="1">
      <c r="N921" s="57"/>
    </row>
    <row r="922" spans="14:14" ht="15.75" customHeight="1">
      <c r="N922" s="57"/>
    </row>
    <row r="923" spans="14:14" ht="15.75" customHeight="1">
      <c r="N923" s="57"/>
    </row>
    <row r="924" spans="14:14" ht="15.75" customHeight="1">
      <c r="N924" s="57"/>
    </row>
    <row r="925" spans="14:14" ht="15.75" customHeight="1">
      <c r="N925" s="57"/>
    </row>
    <row r="926" spans="14:14" ht="15.75" customHeight="1">
      <c r="N926" s="57"/>
    </row>
    <row r="927" spans="14:14" ht="15.75" customHeight="1">
      <c r="N927" s="57"/>
    </row>
    <row r="928" spans="14:14" ht="15.75" customHeight="1">
      <c r="N928" s="57"/>
    </row>
    <row r="929" spans="14:14" ht="15.75" customHeight="1">
      <c r="N929" s="57"/>
    </row>
    <row r="930" spans="14:14" ht="15.75" customHeight="1">
      <c r="N930" s="57"/>
    </row>
    <row r="931" spans="14:14" ht="15.75" customHeight="1">
      <c r="N931" s="57"/>
    </row>
    <row r="932" spans="14:14" ht="15.75" customHeight="1">
      <c r="N932" s="57"/>
    </row>
    <row r="933" spans="14:14" ht="15.75" customHeight="1">
      <c r="N933" s="57"/>
    </row>
    <row r="934" spans="14:14" ht="15.75" customHeight="1">
      <c r="N934" s="57"/>
    </row>
    <row r="935" spans="14:14" ht="15.75" customHeight="1">
      <c r="N935" s="57"/>
    </row>
    <row r="936" spans="14:14" ht="15.75" customHeight="1">
      <c r="N936" s="57"/>
    </row>
    <row r="937" spans="14:14" ht="15.75" customHeight="1">
      <c r="N937" s="57"/>
    </row>
    <row r="938" spans="14:14" ht="15.75" customHeight="1">
      <c r="N938" s="57"/>
    </row>
    <row r="939" spans="14:14" ht="15.75" customHeight="1">
      <c r="N939" s="57"/>
    </row>
    <row r="940" spans="14:14" ht="15.75" customHeight="1">
      <c r="N940" s="57"/>
    </row>
    <row r="941" spans="14:14" ht="15.75" customHeight="1">
      <c r="N941" s="57"/>
    </row>
    <row r="942" spans="14:14" ht="15.75" customHeight="1">
      <c r="N942" s="57"/>
    </row>
    <row r="943" spans="14:14" ht="15.75" customHeight="1">
      <c r="N943" s="57"/>
    </row>
    <row r="944" spans="14:14" ht="15.75" customHeight="1">
      <c r="N944" s="57"/>
    </row>
    <row r="945" spans="14:14" ht="15.75" customHeight="1">
      <c r="N945" s="57"/>
    </row>
    <row r="946" spans="14:14" ht="15.75" customHeight="1">
      <c r="N946" s="57"/>
    </row>
    <row r="947" spans="14:14" ht="15.75" customHeight="1">
      <c r="N947" s="57"/>
    </row>
    <row r="948" spans="14:14" ht="15.75" customHeight="1">
      <c r="N948" s="57"/>
    </row>
    <row r="949" spans="14:14" ht="15.75" customHeight="1">
      <c r="N949" s="57"/>
    </row>
    <row r="950" spans="14:14" ht="15.75" customHeight="1">
      <c r="N950" s="57"/>
    </row>
    <row r="951" spans="14:14" ht="15.75" customHeight="1">
      <c r="N951" s="57"/>
    </row>
    <row r="952" spans="14:14" ht="15.75" customHeight="1">
      <c r="N952" s="57"/>
    </row>
    <row r="953" spans="14:14" ht="15.75" customHeight="1">
      <c r="N953" s="57"/>
    </row>
    <row r="954" spans="14:14" ht="15.75" customHeight="1">
      <c r="N954" s="57"/>
    </row>
    <row r="955" spans="14:14" ht="15.75" customHeight="1">
      <c r="N955" s="57"/>
    </row>
    <row r="956" spans="14:14" ht="15.75" customHeight="1">
      <c r="N956" s="57"/>
    </row>
    <row r="957" spans="14:14" ht="15.75" customHeight="1">
      <c r="N957" s="57"/>
    </row>
    <row r="958" spans="14:14" ht="15.75" customHeight="1">
      <c r="N958" s="57"/>
    </row>
    <row r="959" spans="14:14" ht="15.75" customHeight="1">
      <c r="N959" s="57"/>
    </row>
    <row r="960" spans="14:14" ht="15.75" customHeight="1">
      <c r="N960" s="57"/>
    </row>
    <row r="961" spans="14:14" ht="15.75" customHeight="1">
      <c r="N961" s="57"/>
    </row>
    <row r="962" spans="14:14" ht="15.75" customHeight="1">
      <c r="N962" s="57"/>
    </row>
    <row r="963" spans="14:14" ht="15.75" customHeight="1">
      <c r="N963" s="57"/>
    </row>
    <row r="964" spans="14:14" ht="15.75" customHeight="1">
      <c r="N964" s="57"/>
    </row>
    <row r="965" spans="14:14" ht="15.75" customHeight="1">
      <c r="N965" s="57"/>
    </row>
    <row r="966" spans="14:14" ht="15.75" customHeight="1">
      <c r="N966" s="57"/>
    </row>
    <row r="967" spans="14:14" ht="15.75" customHeight="1">
      <c r="N967" s="57"/>
    </row>
    <row r="968" spans="14:14" ht="15.75" customHeight="1">
      <c r="N968" s="57"/>
    </row>
    <row r="969" spans="14:14" ht="15.75" customHeight="1">
      <c r="N969" s="57"/>
    </row>
    <row r="970" spans="14:14" ht="15.75" customHeight="1">
      <c r="N970" s="57"/>
    </row>
    <row r="971" spans="14:14" ht="15.75" customHeight="1">
      <c r="N971" s="57"/>
    </row>
    <row r="972" spans="14:14" ht="15.75" customHeight="1">
      <c r="N972" s="57"/>
    </row>
    <row r="973" spans="14:14" ht="15.75" customHeight="1">
      <c r="N973" s="57"/>
    </row>
    <row r="974" spans="14:14" ht="15.75" customHeight="1">
      <c r="N974" s="57"/>
    </row>
    <row r="975" spans="14:14" ht="15.75" customHeight="1">
      <c r="N975" s="57"/>
    </row>
    <row r="976" spans="14:14" ht="15.75" customHeight="1">
      <c r="N976" s="57"/>
    </row>
    <row r="977" spans="14:14" ht="15.75" customHeight="1">
      <c r="N977" s="57"/>
    </row>
    <row r="978" spans="14:14" ht="15.75" customHeight="1">
      <c r="N978" s="57"/>
    </row>
    <row r="979" spans="14:14" ht="15.75" customHeight="1">
      <c r="N979" s="57"/>
    </row>
    <row r="980" spans="14:14" ht="15.75" customHeight="1">
      <c r="N980" s="57"/>
    </row>
    <row r="981" spans="14:14" ht="15.75" customHeight="1">
      <c r="N981" s="57"/>
    </row>
    <row r="982" spans="14:14" ht="15.75" customHeight="1">
      <c r="N982" s="57"/>
    </row>
    <row r="983" spans="14:14" ht="15.75" customHeight="1">
      <c r="N983" s="57"/>
    </row>
    <row r="984" spans="14:14" ht="15.75" customHeight="1">
      <c r="N984" s="57"/>
    </row>
    <row r="985" spans="14:14" ht="15.75" customHeight="1">
      <c r="N985" s="57"/>
    </row>
    <row r="986" spans="14:14" ht="15.75" customHeight="1">
      <c r="N986" s="57"/>
    </row>
    <row r="987" spans="14:14" ht="15.75" customHeight="1">
      <c r="N987" s="57"/>
    </row>
    <row r="988" spans="14:14" ht="15.75" customHeight="1">
      <c r="N988" s="57"/>
    </row>
    <row r="989" spans="14:14" ht="15.75" customHeight="1">
      <c r="N989" s="57"/>
    </row>
    <row r="990" spans="14:14" ht="15.75" customHeight="1">
      <c r="N990" s="57"/>
    </row>
    <row r="991" spans="14:14" ht="15.75" customHeight="1">
      <c r="N991" s="57"/>
    </row>
    <row r="992" spans="14:14" ht="15.75" customHeight="1">
      <c r="N992" s="57"/>
    </row>
    <row r="993" spans="14:14" ht="15.75" customHeight="1">
      <c r="N993" s="57"/>
    </row>
    <row r="994" spans="14:14" ht="15.75" customHeight="1">
      <c r="N994" s="57"/>
    </row>
    <row r="995" spans="14:14" ht="15.75" customHeight="1">
      <c r="N995" s="57"/>
    </row>
    <row r="996" spans="14:14" ht="15.75" customHeight="1">
      <c r="N996" s="57"/>
    </row>
    <row r="997" spans="14:14" ht="15.75" customHeight="1">
      <c r="N997" s="57"/>
    </row>
    <row r="998" spans="14:14" ht="15.75" customHeight="1">
      <c r="N998" s="57"/>
    </row>
    <row r="999" spans="14:14" ht="15.75" customHeight="1">
      <c r="N999" s="57"/>
    </row>
    <row r="1000" spans="14:14" ht="15.75" customHeight="1">
      <c r="N1000" s="57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Z1000"/>
  <sheetViews>
    <sheetView showGridLines="0" zoomScale="75" zoomScaleNormal="75" workbookViewId="0">
      <selection activeCell="E7" sqref="E7"/>
    </sheetView>
  </sheetViews>
  <sheetFormatPr baseColWidth="10" defaultColWidth="14.42578125" defaultRowHeight="15" customHeight="1"/>
  <cols>
    <col min="1" max="1" width="3.28515625" customWidth="1"/>
    <col min="2" max="2" width="27.7109375" bestFit="1" customWidth="1"/>
    <col min="3" max="3" width="9.140625" customWidth="1"/>
    <col min="4" max="4" width="3.28515625" customWidth="1"/>
    <col min="5" max="5" width="26.140625" customWidth="1"/>
    <col min="6" max="6" width="9.140625" customWidth="1"/>
    <col min="7" max="7" width="3.28515625" customWidth="1"/>
    <col min="8" max="8" width="29.7109375" bestFit="1" customWidth="1"/>
    <col min="9" max="9" width="9.140625" customWidth="1"/>
    <col min="10" max="10" width="3.28515625" customWidth="1"/>
    <col min="11" max="11" width="32.140625" customWidth="1"/>
    <col min="12" max="12" width="11.28515625" customWidth="1"/>
    <col min="13" max="13" width="34.28515625" customWidth="1"/>
    <col min="14" max="14" width="32.140625" customWidth="1"/>
    <col min="15" max="15" width="24.85546875" bestFit="1" customWidth="1"/>
    <col min="16" max="26" width="11.28515625" customWidth="1"/>
  </cols>
  <sheetData>
    <row r="1" spans="1:26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3"/>
      <c r="B3" s="3"/>
      <c r="C3" s="15"/>
      <c r="D3" s="15"/>
      <c r="E3" s="3"/>
      <c r="F3" s="15"/>
      <c r="G3" s="15"/>
      <c r="H3" s="3"/>
      <c r="I3" s="3"/>
      <c r="J3" s="3"/>
      <c r="K3" s="3"/>
      <c r="L3" s="3"/>
      <c r="M3" s="3"/>
      <c r="N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3"/>
      <c r="B4" s="129" t="s">
        <v>93</v>
      </c>
      <c r="C4" s="3"/>
      <c r="D4" s="3"/>
      <c r="E4" s="129" t="s">
        <v>15</v>
      </c>
      <c r="F4" s="3"/>
      <c r="G4" s="3"/>
      <c r="H4" s="43" t="s">
        <v>16</v>
      </c>
      <c r="I4" s="3"/>
      <c r="J4" s="3"/>
      <c r="K4" s="43" t="s">
        <v>17</v>
      </c>
      <c r="L4" s="3"/>
      <c r="M4" s="129" t="s">
        <v>100</v>
      </c>
      <c r="N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 customHeight="1">
      <c r="A5" s="3"/>
      <c r="B5" s="130" t="s">
        <v>98</v>
      </c>
      <c r="C5" s="37"/>
      <c r="D5" s="37"/>
      <c r="E5" s="144" t="s">
        <v>104</v>
      </c>
      <c r="F5" s="37"/>
      <c r="G5" s="37"/>
      <c r="H5" s="44" t="s">
        <v>20</v>
      </c>
      <c r="I5" s="37"/>
      <c r="J5" s="3"/>
      <c r="K5" s="45" t="s">
        <v>21</v>
      </c>
      <c r="L5" s="3"/>
      <c r="M5" s="130" t="s">
        <v>101</v>
      </c>
      <c r="N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2.75" customHeight="1">
      <c r="A6" s="3"/>
      <c r="B6" s="130" t="s">
        <v>28</v>
      </c>
      <c r="C6" s="37"/>
      <c r="D6" s="37"/>
      <c r="E6" s="144" t="s">
        <v>23</v>
      </c>
      <c r="F6" s="37"/>
      <c r="G6" s="37"/>
      <c r="H6" s="44" t="s">
        <v>24</v>
      </c>
      <c r="I6" s="37"/>
      <c r="J6" s="3"/>
      <c r="K6" s="47" t="s">
        <v>25</v>
      </c>
      <c r="L6" s="3"/>
      <c r="M6" s="130" t="s">
        <v>102</v>
      </c>
      <c r="N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2.75" customHeight="1">
      <c r="A7" s="3"/>
      <c r="B7" s="130" t="s">
        <v>29</v>
      </c>
      <c r="C7" s="37"/>
      <c r="D7" s="37"/>
      <c r="E7" s="131" t="s">
        <v>105</v>
      </c>
      <c r="F7" s="37"/>
      <c r="G7" s="37"/>
      <c r="H7" s="44" t="s">
        <v>27</v>
      </c>
      <c r="I7" s="37"/>
      <c r="J7" s="3"/>
      <c r="K7" s="3"/>
      <c r="L7" s="3"/>
      <c r="M7" s="132" t="s">
        <v>29</v>
      </c>
      <c r="N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2.75" customHeight="1">
      <c r="A8" s="3"/>
      <c r="B8" s="131" t="s">
        <v>99</v>
      </c>
      <c r="C8" s="37"/>
      <c r="D8" s="37"/>
      <c r="E8" s="37"/>
      <c r="F8" s="37"/>
      <c r="G8" s="37"/>
      <c r="H8" s="46"/>
      <c r="I8" s="37"/>
      <c r="J8" s="3"/>
      <c r="K8" s="3"/>
      <c r="L8" s="3"/>
      <c r="M8" s="3"/>
      <c r="N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3"/>
      <c r="C9" s="37"/>
      <c r="D9" s="37"/>
      <c r="E9" s="37"/>
      <c r="F9" s="37"/>
      <c r="G9" s="37"/>
      <c r="H9" s="37"/>
      <c r="I9" s="3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2.75" customHeight="1">
      <c r="A10" s="3"/>
      <c r="C10" s="37"/>
      <c r="D10" s="37"/>
      <c r="E10" s="37"/>
      <c r="F10" s="37"/>
      <c r="G10" s="37"/>
      <c r="H10" s="37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2.75" customHeight="1">
      <c r="A11" s="3"/>
      <c r="C11" s="3"/>
      <c r="D11" s="3"/>
      <c r="E11" s="3"/>
      <c r="F11" s="3"/>
      <c r="G11" s="3"/>
      <c r="H11" s="3"/>
      <c r="I11" s="3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2.75" customHeight="1">
      <c r="A12" s="3"/>
      <c r="B12" s="3"/>
      <c r="C12" s="3"/>
      <c r="D12" s="3"/>
      <c r="E12" s="3" t="s">
        <v>30</v>
      </c>
      <c r="F12" s="3"/>
      <c r="G12" s="3"/>
      <c r="H12" s="3" t="s">
        <v>19</v>
      </c>
      <c r="I12" s="3"/>
      <c r="J12" s="3"/>
      <c r="K12" s="3"/>
      <c r="L12" s="37"/>
      <c r="M12" s="3"/>
      <c r="N12" s="3" t="s">
        <v>31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2.75" customHeight="1">
      <c r="A13" s="3"/>
      <c r="B13" s="48" t="s">
        <v>20</v>
      </c>
      <c r="C13" s="49" t="s">
        <v>32</v>
      </c>
      <c r="D13" s="3"/>
      <c r="E13" s="48" t="s">
        <v>24</v>
      </c>
      <c r="F13" s="49" t="s">
        <v>32</v>
      </c>
      <c r="G13" s="3"/>
      <c r="H13" s="48" t="s">
        <v>24</v>
      </c>
      <c r="I13" s="49" t="s">
        <v>32</v>
      </c>
      <c r="J13" s="3"/>
      <c r="K13" s="48" t="s">
        <v>27</v>
      </c>
      <c r="L13" s="49" t="s">
        <v>32</v>
      </c>
      <c r="M13" s="3"/>
      <c r="N13" s="48" t="s">
        <v>24</v>
      </c>
      <c r="O13" s="49" t="s">
        <v>32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2.75" customHeight="1">
      <c r="A14" s="3"/>
      <c r="B14" s="50" t="s">
        <v>18</v>
      </c>
      <c r="C14" s="51">
        <v>1.0185999999999999</v>
      </c>
      <c r="D14" s="52"/>
      <c r="E14" s="50" t="s">
        <v>18</v>
      </c>
      <c r="F14" s="51">
        <v>1.0185999999999999</v>
      </c>
      <c r="G14" s="3"/>
      <c r="H14" s="50" t="s">
        <v>18</v>
      </c>
      <c r="I14" s="51">
        <v>1.0185999999999999</v>
      </c>
      <c r="J14" s="3"/>
      <c r="K14" s="50" t="s">
        <v>18</v>
      </c>
      <c r="L14" s="51">
        <v>1.0185999999999999</v>
      </c>
      <c r="M14" s="3"/>
      <c r="N14" s="50" t="s">
        <v>18</v>
      </c>
      <c r="O14" s="51">
        <v>1.0185999999999999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>
      <c r="A15" s="3"/>
      <c r="B15" s="50" t="s">
        <v>22</v>
      </c>
      <c r="C15" s="51">
        <v>1.0185999999999999</v>
      </c>
      <c r="D15" s="52"/>
      <c r="E15" s="50" t="s">
        <v>22</v>
      </c>
      <c r="F15" s="51">
        <v>1.0185999999999999</v>
      </c>
      <c r="G15" s="3"/>
      <c r="H15" s="50" t="s">
        <v>22</v>
      </c>
      <c r="I15" s="51">
        <v>1.0185999999999999</v>
      </c>
      <c r="J15" s="3"/>
      <c r="K15" s="50" t="s">
        <v>22</v>
      </c>
      <c r="L15" s="51">
        <v>1.0185999999999999</v>
      </c>
      <c r="M15" s="3"/>
      <c r="N15" s="50" t="s">
        <v>22</v>
      </c>
      <c r="O15" s="51">
        <v>1.0185999999999999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2.75" customHeight="1">
      <c r="A16" s="3"/>
      <c r="B16" s="50" t="s">
        <v>26</v>
      </c>
      <c r="C16" s="51">
        <v>1.0185999999999999</v>
      </c>
      <c r="D16" s="52"/>
      <c r="E16" s="50" t="s">
        <v>33</v>
      </c>
      <c r="F16" s="51">
        <v>1.0185999999999999</v>
      </c>
      <c r="G16" s="3"/>
      <c r="H16" s="50" t="s">
        <v>26</v>
      </c>
      <c r="I16" s="51">
        <v>1.0185999999999999</v>
      </c>
      <c r="J16" s="3"/>
      <c r="K16" s="50" t="s">
        <v>26</v>
      </c>
      <c r="L16" s="51">
        <v>1.0185999999999999</v>
      </c>
      <c r="M16" s="3"/>
      <c r="N16" s="50" t="s">
        <v>26</v>
      </c>
      <c r="O16" s="51">
        <v>1.0185999999999999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 customHeight="1">
      <c r="A17" s="3"/>
      <c r="B17" s="53" t="s">
        <v>28</v>
      </c>
      <c r="C17" s="51">
        <v>1.0185999999999999</v>
      </c>
      <c r="D17" s="52"/>
      <c r="E17" s="53" t="s">
        <v>28</v>
      </c>
      <c r="F17" s="51">
        <v>0.77</v>
      </c>
      <c r="G17" s="3"/>
      <c r="H17" s="53" t="s">
        <v>28</v>
      </c>
      <c r="I17" s="51">
        <v>0.77</v>
      </c>
      <c r="J17" s="3"/>
      <c r="K17" s="53" t="s">
        <v>28</v>
      </c>
      <c r="L17" s="51">
        <v>0.77</v>
      </c>
      <c r="M17" s="3"/>
      <c r="N17" s="53" t="s">
        <v>28</v>
      </c>
      <c r="O17" s="51">
        <v>0.77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 customHeight="1">
      <c r="A18" s="3"/>
      <c r="B18" s="50" t="s">
        <v>29</v>
      </c>
      <c r="C18" s="51">
        <v>1.0185999999999999</v>
      </c>
      <c r="D18" s="52"/>
      <c r="E18" s="50" t="s">
        <v>29</v>
      </c>
      <c r="F18" s="51">
        <v>1.0185999999999999</v>
      </c>
      <c r="G18" s="3"/>
      <c r="H18" s="50" t="s">
        <v>29</v>
      </c>
      <c r="I18" s="51">
        <v>1.0185999999999999</v>
      </c>
      <c r="J18" s="3"/>
      <c r="K18" s="50" t="s">
        <v>29</v>
      </c>
      <c r="L18" s="51">
        <v>1.0185999999999999</v>
      </c>
      <c r="M18" s="3"/>
      <c r="N18" s="50" t="s">
        <v>34</v>
      </c>
      <c r="O18" s="51">
        <v>1.0185999999999999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>
      <c r="A19" s="3"/>
      <c r="B19" s="54" t="s">
        <v>23</v>
      </c>
      <c r="C19" s="55">
        <v>1.0185999999999999</v>
      </c>
      <c r="D19" s="3"/>
      <c r="E19" s="54" t="s">
        <v>23</v>
      </c>
      <c r="F19" s="55">
        <v>1.0185999999999999</v>
      </c>
      <c r="G19" s="3"/>
      <c r="H19" s="54" t="s">
        <v>23</v>
      </c>
      <c r="I19" s="51">
        <v>1.0185999999999999</v>
      </c>
      <c r="J19" s="3"/>
      <c r="K19" s="54" t="s">
        <v>23</v>
      </c>
      <c r="L19" s="51">
        <v>1.0185999999999999</v>
      </c>
      <c r="M19" s="3"/>
      <c r="N19" s="50" t="s">
        <v>35</v>
      </c>
      <c r="O19" s="51">
        <v>1.0185999999999999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7"/>
      <c r="M20" s="3"/>
      <c r="N20" s="54" t="s">
        <v>23</v>
      </c>
      <c r="O20" s="51">
        <v>1.0185999999999999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>
      <c r="A21" s="3"/>
      <c r="B21" s="3"/>
      <c r="C21" s="3"/>
      <c r="D21" s="3"/>
      <c r="E21" s="3"/>
      <c r="F21" s="3"/>
      <c r="G21" s="3"/>
      <c r="H21" s="3"/>
      <c r="I21" s="3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48" t="s">
        <v>23</v>
      </c>
      <c r="C24" s="3"/>
      <c r="D24" s="15"/>
      <c r="E24" s="48" t="s">
        <v>19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3"/>
      <c r="B25" s="3">
        <v>1</v>
      </c>
      <c r="C25" s="3"/>
      <c r="D25" s="3"/>
      <c r="E25" s="3">
        <f>1+1</f>
        <v>2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.75" customHeight="1">
      <c r="A26" s="3"/>
      <c r="B26" s="3"/>
      <c r="C26" s="3"/>
      <c r="D26" s="3"/>
      <c r="E26" s="3">
        <f t="shared" ref="E26:E71" si="0">+E25+1</f>
        <v>3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.75" customHeight="1">
      <c r="A27" s="3"/>
      <c r="B27" s="3"/>
      <c r="C27" s="3"/>
      <c r="D27" s="3"/>
      <c r="E27" s="3">
        <f t="shared" si="0"/>
        <v>4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2.75" customHeight="1">
      <c r="A28" s="3"/>
      <c r="B28" s="3"/>
      <c r="C28" s="3"/>
      <c r="D28" s="3"/>
      <c r="E28" s="3">
        <f t="shared" si="0"/>
        <v>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3"/>
      <c r="B29" s="3"/>
      <c r="C29" s="3"/>
      <c r="D29" s="3"/>
      <c r="E29" s="3">
        <f t="shared" si="0"/>
        <v>6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2.75" customHeight="1">
      <c r="A30" s="3"/>
      <c r="B30" s="3"/>
      <c r="C30" s="3"/>
      <c r="D30" s="3"/>
      <c r="E30" s="3">
        <f t="shared" si="0"/>
        <v>7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2.75" customHeight="1">
      <c r="A31" s="3"/>
      <c r="B31" s="3"/>
      <c r="C31" s="3"/>
      <c r="D31" s="3"/>
      <c r="E31" s="3">
        <f t="shared" si="0"/>
        <v>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2.75" customHeight="1">
      <c r="A32" s="3"/>
      <c r="B32" s="3"/>
      <c r="C32" s="3"/>
      <c r="D32" s="3"/>
      <c r="E32" s="3">
        <f t="shared" si="0"/>
        <v>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2.75" customHeight="1">
      <c r="A33" s="3"/>
      <c r="B33" s="3"/>
      <c r="C33" s="3"/>
      <c r="D33" s="3"/>
      <c r="E33" s="3">
        <f t="shared" si="0"/>
        <v>10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2.75" customHeight="1">
      <c r="A34" s="3"/>
      <c r="B34" s="3"/>
      <c r="C34" s="3"/>
      <c r="D34" s="3"/>
      <c r="E34" s="3">
        <f t="shared" si="0"/>
        <v>11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2.75" customHeight="1">
      <c r="A35" s="3"/>
      <c r="B35" s="3"/>
      <c r="C35" s="3"/>
      <c r="D35" s="3"/>
      <c r="E35" s="3">
        <f t="shared" si="0"/>
        <v>12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2.75" customHeight="1">
      <c r="A36" s="3"/>
      <c r="B36" s="3"/>
      <c r="C36" s="3"/>
      <c r="D36" s="3"/>
      <c r="E36" s="3">
        <f t="shared" si="0"/>
        <v>13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2.75" customHeight="1">
      <c r="A37" s="3"/>
      <c r="B37" s="3"/>
      <c r="C37" s="3"/>
      <c r="D37" s="3"/>
      <c r="E37" s="3">
        <f t="shared" si="0"/>
        <v>14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2.75" customHeight="1">
      <c r="A38" s="3"/>
      <c r="B38" s="3"/>
      <c r="C38" s="3"/>
      <c r="D38" s="3"/>
      <c r="E38" s="3">
        <f t="shared" si="0"/>
        <v>15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2.75" customHeight="1">
      <c r="A39" s="3"/>
      <c r="B39" s="3"/>
      <c r="C39" s="3"/>
      <c r="D39" s="3"/>
      <c r="E39" s="3">
        <f t="shared" si="0"/>
        <v>16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2.75" customHeight="1">
      <c r="A40" s="3"/>
      <c r="B40" s="3"/>
      <c r="C40" s="3"/>
      <c r="D40" s="3"/>
      <c r="E40" s="3">
        <f t="shared" si="0"/>
        <v>17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customHeight="1">
      <c r="A41" s="3"/>
      <c r="B41" s="3"/>
      <c r="C41" s="3"/>
      <c r="D41" s="3"/>
      <c r="E41" s="3">
        <f t="shared" si="0"/>
        <v>18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customHeight="1">
      <c r="A42" s="3"/>
      <c r="B42" s="3"/>
      <c r="C42" s="3"/>
      <c r="D42" s="3"/>
      <c r="E42" s="3">
        <f t="shared" si="0"/>
        <v>19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customHeight="1">
      <c r="A43" s="3"/>
      <c r="B43" s="3"/>
      <c r="C43" s="3"/>
      <c r="D43" s="3"/>
      <c r="E43" s="3">
        <f t="shared" si="0"/>
        <v>20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customHeight="1">
      <c r="A44" s="3"/>
      <c r="B44" s="3"/>
      <c r="C44" s="3"/>
      <c r="D44" s="3"/>
      <c r="E44" s="3">
        <f t="shared" si="0"/>
        <v>21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customHeight="1">
      <c r="A45" s="3"/>
      <c r="B45" s="3"/>
      <c r="C45" s="3"/>
      <c r="D45" s="3"/>
      <c r="E45" s="3">
        <f t="shared" si="0"/>
        <v>22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customHeight="1">
      <c r="A46" s="3"/>
      <c r="B46" s="3"/>
      <c r="C46" s="3"/>
      <c r="D46" s="3"/>
      <c r="E46" s="3">
        <f t="shared" si="0"/>
        <v>23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customHeight="1">
      <c r="A47" s="3"/>
      <c r="B47" s="3"/>
      <c r="C47" s="3"/>
      <c r="D47" s="3"/>
      <c r="E47" s="3">
        <f t="shared" si="0"/>
        <v>24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customHeight="1">
      <c r="A48" s="3"/>
      <c r="B48" s="3"/>
      <c r="C48" s="3"/>
      <c r="D48" s="3"/>
      <c r="E48" s="3">
        <f t="shared" si="0"/>
        <v>25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customHeight="1">
      <c r="A49" s="3"/>
      <c r="B49" s="3"/>
      <c r="C49" s="3"/>
      <c r="D49" s="3"/>
      <c r="E49" s="3">
        <f t="shared" si="0"/>
        <v>26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customHeight="1">
      <c r="A50" s="3"/>
      <c r="B50" s="3"/>
      <c r="C50" s="3"/>
      <c r="D50" s="3"/>
      <c r="E50" s="3">
        <f t="shared" si="0"/>
        <v>27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customHeight="1">
      <c r="A51" s="3"/>
      <c r="B51" s="3"/>
      <c r="C51" s="3"/>
      <c r="D51" s="3"/>
      <c r="E51" s="3">
        <f t="shared" si="0"/>
        <v>28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customHeight="1">
      <c r="A52" s="3"/>
      <c r="B52" s="3"/>
      <c r="C52" s="3"/>
      <c r="D52" s="3"/>
      <c r="E52" s="3">
        <f t="shared" si="0"/>
        <v>29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customHeight="1">
      <c r="A53" s="3"/>
      <c r="B53" s="3"/>
      <c r="C53" s="3"/>
      <c r="D53" s="3"/>
      <c r="E53" s="3">
        <f t="shared" si="0"/>
        <v>30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customHeight="1">
      <c r="A54" s="3"/>
      <c r="B54" s="3"/>
      <c r="C54" s="3"/>
      <c r="D54" s="3"/>
      <c r="E54" s="3">
        <f t="shared" si="0"/>
        <v>31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customHeight="1">
      <c r="A55" s="3"/>
      <c r="B55" s="3"/>
      <c r="C55" s="3"/>
      <c r="D55" s="3"/>
      <c r="E55" s="3">
        <f t="shared" si="0"/>
        <v>32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customHeight="1">
      <c r="A56" s="3"/>
      <c r="B56" s="3"/>
      <c r="C56" s="3"/>
      <c r="D56" s="3"/>
      <c r="E56" s="3">
        <f t="shared" si="0"/>
        <v>33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customHeight="1">
      <c r="A57" s="3"/>
      <c r="B57" s="3"/>
      <c r="C57" s="3"/>
      <c r="D57" s="3"/>
      <c r="E57" s="3">
        <f t="shared" si="0"/>
        <v>34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customHeight="1">
      <c r="A58" s="3"/>
      <c r="B58" s="3"/>
      <c r="C58" s="3"/>
      <c r="D58" s="3"/>
      <c r="E58" s="3">
        <f t="shared" si="0"/>
        <v>35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customHeight="1">
      <c r="A59" s="3"/>
      <c r="B59" s="3"/>
      <c r="C59" s="3"/>
      <c r="D59" s="3"/>
      <c r="E59" s="3">
        <f t="shared" si="0"/>
        <v>36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customHeight="1">
      <c r="A60" s="3"/>
      <c r="B60" s="3"/>
      <c r="C60" s="3"/>
      <c r="D60" s="3"/>
      <c r="E60" s="3">
        <f t="shared" si="0"/>
        <v>37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customHeight="1">
      <c r="A61" s="3"/>
      <c r="B61" s="3"/>
      <c r="C61" s="3"/>
      <c r="D61" s="3"/>
      <c r="E61" s="3">
        <f t="shared" si="0"/>
        <v>38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customHeight="1">
      <c r="A62" s="3"/>
      <c r="B62" s="3"/>
      <c r="C62" s="3"/>
      <c r="D62" s="3"/>
      <c r="E62" s="3">
        <f t="shared" si="0"/>
        <v>39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customHeight="1">
      <c r="A63" s="3"/>
      <c r="B63" s="3"/>
      <c r="C63" s="3"/>
      <c r="D63" s="3"/>
      <c r="E63" s="3">
        <f t="shared" si="0"/>
        <v>40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customHeight="1">
      <c r="A64" s="3"/>
      <c r="B64" s="3"/>
      <c r="C64" s="3"/>
      <c r="D64" s="3"/>
      <c r="E64" s="3">
        <f t="shared" si="0"/>
        <v>41</v>
      </c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customHeight="1">
      <c r="A65" s="3"/>
      <c r="B65" s="3"/>
      <c r="C65" s="3"/>
      <c r="D65" s="3"/>
      <c r="E65" s="3">
        <f t="shared" si="0"/>
        <v>42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customHeight="1">
      <c r="A66" s="3"/>
      <c r="B66" s="3"/>
      <c r="C66" s="3"/>
      <c r="D66" s="3"/>
      <c r="E66" s="3">
        <f t="shared" si="0"/>
        <v>43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customHeight="1">
      <c r="A67" s="3"/>
      <c r="B67" s="3"/>
      <c r="C67" s="3"/>
      <c r="D67" s="3"/>
      <c r="E67" s="3">
        <f t="shared" si="0"/>
        <v>44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customHeight="1">
      <c r="A68" s="3"/>
      <c r="B68" s="3"/>
      <c r="C68" s="3"/>
      <c r="D68" s="3"/>
      <c r="E68" s="3">
        <f t="shared" si="0"/>
        <v>45</v>
      </c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customHeight="1">
      <c r="A69" s="3"/>
      <c r="B69" s="3"/>
      <c r="C69" s="3"/>
      <c r="D69" s="3"/>
      <c r="E69" s="3">
        <f t="shared" si="0"/>
        <v>46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customHeight="1">
      <c r="A70" s="3"/>
      <c r="B70" s="3"/>
      <c r="C70" s="3"/>
      <c r="D70" s="3"/>
      <c r="E70" s="3">
        <f t="shared" si="0"/>
        <v>47</v>
      </c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customHeight="1">
      <c r="A71" s="3"/>
      <c r="B71" s="3"/>
      <c r="C71" s="3"/>
      <c r="D71" s="3"/>
      <c r="E71" s="3">
        <f t="shared" si="0"/>
        <v>48</v>
      </c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97D5A-3B3D-4579-AB21-455029F90256}">
  <dimension ref="A2:L63"/>
  <sheetViews>
    <sheetView workbookViewId="0">
      <selection activeCell="D34" sqref="D34"/>
    </sheetView>
  </sheetViews>
  <sheetFormatPr baseColWidth="10" defaultRowHeight="15"/>
  <cols>
    <col min="1" max="1" width="16.85546875" bestFit="1" customWidth="1"/>
    <col min="2" max="2" width="13.85546875" customWidth="1"/>
    <col min="3" max="3" width="11.85546875" bestFit="1" customWidth="1"/>
    <col min="6" max="6" width="14.7109375" customWidth="1"/>
    <col min="9" max="9" width="14.28515625" customWidth="1"/>
    <col min="10" max="10" width="12.7109375" customWidth="1"/>
  </cols>
  <sheetData>
    <row r="2" spans="1:5">
      <c r="A2" t="s">
        <v>32</v>
      </c>
      <c r="B2" s="99" t="str">
        <f>+Cronograma!D4</f>
        <v>101,86%</v>
      </c>
      <c r="D2" t="s">
        <v>66</v>
      </c>
      <c r="E2">
        <v>30</v>
      </c>
    </row>
    <row r="3" spans="1:5">
      <c r="A3" t="s">
        <v>40</v>
      </c>
      <c r="B3" s="99">
        <f>+(1+B2)^(0.0833333333333333)-1</f>
        <v>6.0280699042372543E-2</v>
      </c>
      <c r="C3">
        <f>1000*B3</f>
        <v>60.280699042372547</v>
      </c>
    </row>
    <row r="4" spans="1:5">
      <c r="A4" t="s">
        <v>65</v>
      </c>
      <c r="B4" s="99">
        <f>+(1+B3)^(1/30)-1</f>
        <v>1.9530274614498744E-3</v>
      </c>
    </row>
    <row r="5" spans="1:5">
      <c r="A5" s="107" t="s">
        <v>72</v>
      </c>
      <c r="B5">
        <f>1/((1+B4)^E2)</f>
        <v>0.943146471404397</v>
      </c>
    </row>
    <row r="8" spans="1:5" ht="30.75" thickBot="1">
      <c r="A8" s="100" t="s">
        <v>67</v>
      </c>
      <c r="B8" s="100" t="s">
        <v>68</v>
      </c>
      <c r="C8" s="100" t="s">
        <v>69</v>
      </c>
      <c r="D8" s="100" t="s">
        <v>70</v>
      </c>
      <c r="E8" s="100" t="s">
        <v>71</v>
      </c>
    </row>
    <row r="9" spans="1:5" ht="15.75" thickBot="1">
      <c r="A9" s="101">
        <v>45293</v>
      </c>
      <c r="B9" s="102">
        <v>45301</v>
      </c>
      <c r="C9" s="102">
        <v>45327</v>
      </c>
      <c r="D9" s="106">
        <v>30</v>
      </c>
      <c r="E9" s="103">
        <f>1/((1+$B$4)^D9)</f>
        <v>0.943146471404397</v>
      </c>
    </row>
    <row r="10" spans="1:5" ht="15.75" thickBot="1">
      <c r="A10" s="101">
        <f>+A9</f>
        <v>45293</v>
      </c>
      <c r="B10" s="104">
        <v>45331</v>
      </c>
      <c r="C10" s="102">
        <v>45356</v>
      </c>
      <c r="D10" s="106">
        <v>60</v>
      </c>
      <c r="E10" s="103">
        <f>1/((1+$B$4)^D10)</f>
        <v>0.88952526652256458</v>
      </c>
    </row>
    <row r="11" spans="1:5" ht="15.75" thickBot="1">
      <c r="A11" s="101">
        <f t="shared" ref="A11:A20" si="0">+A10</f>
        <v>45293</v>
      </c>
      <c r="B11" s="104">
        <v>45362</v>
      </c>
      <c r="C11" s="102">
        <v>45387</v>
      </c>
      <c r="D11" s="106">
        <v>90</v>
      </c>
      <c r="E11" s="103">
        <f t="shared" ref="E11:E20" si="1">1/((1+$B$4)^D11)</f>
        <v>0.83895261634581209</v>
      </c>
    </row>
    <row r="12" spans="1:5" ht="15.75" thickBot="1">
      <c r="A12" s="101">
        <f t="shared" si="0"/>
        <v>45293</v>
      </c>
      <c r="B12" s="102">
        <v>45392</v>
      </c>
      <c r="C12" s="102">
        <v>45417</v>
      </c>
      <c r="D12" s="106">
        <v>120</v>
      </c>
      <c r="E12" s="103">
        <f t="shared" si="1"/>
        <v>0.7912551997820394</v>
      </c>
    </row>
    <row r="13" spans="1:5" ht="15.75" thickBot="1">
      <c r="A13" s="101">
        <f t="shared" si="0"/>
        <v>45293</v>
      </c>
      <c r="B13" s="102">
        <v>45422</v>
      </c>
      <c r="C13" s="102">
        <v>45448</v>
      </c>
      <c r="D13" s="106">
        <v>150</v>
      </c>
      <c r="E13" s="103">
        <f t="shared" si="1"/>
        <v>0.7462695496548114</v>
      </c>
    </row>
    <row r="14" spans="1:5" ht="15.75" thickBot="1">
      <c r="A14" s="101">
        <f t="shared" si="0"/>
        <v>45293</v>
      </c>
      <c r="B14" s="102">
        <v>45453</v>
      </c>
      <c r="C14" s="102">
        <v>45478</v>
      </c>
      <c r="D14" s="106">
        <v>180</v>
      </c>
      <c r="E14" s="103">
        <f t="shared" si="1"/>
        <v>0.7038414924734836</v>
      </c>
    </row>
    <row r="15" spans="1:5" ht="15.75" thickBot="1">
      <c r="A15" s="101">
        <f t="shared" si="0"/>
        <v>45293</v>
      </c>
      <c r="B15" s="102">
        <v>45483</v>
      </c>
      <c r="C15" s="102">
        <v>45509</v>
      </c>
      <c r="D15" s="106">
        <v>210</v>
      </c>
      <c r="E15" s="103">
        <f t="shared" si="1"/>
        <v>0.66382562005437029</v>
      </c>
    </row>
    <row r="16" spans="1:5" ht="15.75" thickBot="1">
      <c r="A16" s="101">
        <f t="shared" si="0"/>
        <v>45293</v>
      </c>
      <c r="B16" s="104">
        <v>45513</v>
      </c>
      <c r="C16" s="102">
        <v>45540</v>
      </c>
      <c r="D16" s="106">
        <v>240</v>
      </c>
      <c r="E16" s="103">
        <f t="shared" si="1"/>
        <v>0.62608479118211502</v>
      </c>
    </row>
    <row r="17" spans="1:12" ht="15.75" thickBot="1">
      <c r="A17" s="101">
        <f t="shared" si="0"/>
        <v>45293</v>
      </c>
      <c r="B17" s="102">
        <v>45545</v>
      </c>
      <c r="C17" s="102">
        <v>45570</v>
      </c>
      <c r="D17" s="106">
        <v>270</v>
      </c>
      <c r="E17" s="103">
        <f t="shared" si="1"/>
        <v>0.59048966160337046</v>
      </c>
    </row>
    <row r="18" spans="1:12" ht="15.75" thickBot="1">
      <c r="A18" s="101">
        <f t="shared" si="0"/>
        <v>45293</v>
      </c>
      <c r="B18" s="102">
        <v>45575</v>
      </c>
      <c r="C18" s="102">
        <v>45601</v>
      </c>
      <c r="D18" s="106">
        <v>300</v>
      </c>
      <c r="E18" s="103">
        <f t="shared" si="1"/>
        <v>0.55691824074199503</v>
      </c>
    </row>
    <row r="19" spans="1:12" ht="15.75" thickBot="1">
      <c r="A19" s="101">
        <f t="shared" si="0"/>
        <v>45293</v>
      </c>
      <c r="B19" s="104">
        <v>45607</v>
      </c>
      <c r="C19" s="102">
        <v>45631</v>
      </c>
      <c r="D19" s="106">
        <v>330</v>
      </c>
      <c r="E19" s="103">
        <f t="shared" si="1"/>
        <v>0.52525547361655689</v>
      </c>
    </row>
    <row r="20" spans="1:12" ht="15.75" thickBot="1">
      <c r="A20" s="101">
        <f t="shared" si="0"/>
        <v>45293</v>
      </c>
      <c r="B20" s="102">
        <v>45636</v>
      </c>
      <c r="C20" s="102">
        <v>45662</v>
      </c>
      <c r="D20" s="106">
        <v>360</v>
      </c>
      <c r="E20" s="108">
        <f t="shared" si="1"/>
        <v>0.49539284652730081</v>
      </c>
    </row>
    <row r="21" spans="1:12" ht="15.75" thickBot="1">
      <c r="A21" s="105"/>
      <c r="B21" s="105"/>
      <c r="C21" s="105"/>
      <c r="D21" s="105"/>
      <c r="E21" s="109">
        <f>+SUM(E9:E20)</f>
        <v>8.370957229908818</v>
      </c>
    </row>
    <row r="24" spans="1:12">
      <c r="A24" s="107" t="s">
        <v>73</v>
      </c>
      <c r="B24" s="110">
        <f>1000/E21</f>
        <v>119.46065097872835</v>
      </c>
    </row>
    <row r="25" spans="1:12">
      <c r="A25" s="107" t="s">
        <v>88</v>
      </c>
      <c r="B25" s="110">
        <f>1000*(((1+B4)^30)-1)</f>
        <v>60.280699042371431</v>
      </c>
    </row>
    <row r="26" spans="1:12">
      <c r="A26" t="s">
        <v>91</v>
      </c>
      <c r="B26" s="110">
        <f>+B24-B25</f>
        <v>59.179951936356922</v>
      </c>
    </row>
    <row r="27" spans="1:12">
      <c r="A27" t="s">
        <v>92</v>
      </c>
      <c r="B27" s="110">
        <f>+B26+B25+15.9</f>
        <v>135.36065097872836</v>
      </c>
    </row>
    <row r="29" spans="1:12" ht="30.75" thickBot="1">
      <c r="A29" s="100" t="s">
        <v>67</v>
      </c>
      <c r="B29" s="100" t="s">
        <v>68</v>
      </c>
      <c r="C29" s="100" t="s">
        <v>69</v>
      </c>
      <c r="D29" s="100" t="s">
        <v>70</v>
      </c>
      <c r="E29" s="100" t="s">
        <v>74</v>
      </c>
      <c r="F29" s="100" t="s">
        <v>75</v>
      </c>
      <c r="G29" s="100" t="s">
        <v>56</v>
      </c>
      <c r="H29" s="100" t="s">
        <v>43</v>
      </c>
      <c r="I29" s="100" t="s">
        <v>76</v>
      </c>
      <c r="J29" s="100" t="s">
        <v>45</v>
      </c>
      <c r="K29" s="100" t="s">
        <v>77</v>
      </c>
    </row>
    <row r="30" spans="1:12" ht="15.75" thickBot="1">
      <c r="A30" s="101">
        <f>+A9</f>
        <v>45293</v>
      </c>
      <c r="B30" s="102">
        <f>+B9</f>
        <v>45301</v>
      </c>
      <c r="C30" s="102">
        <f>+C9</f>
        <v>45327</v>
      </c>
      <c r="D30" s="106">
        <f>+D9</f>
        <v>30</v>
      </c>
      <c r="E30" s="126">
        <f>+Cronograma!D15</f>
        <v>1000</v>
      </c>
      <c r="F30" s="126">
        <f>+Cronograma!E16</f>
        <v>59.179951936356332</v>
      </c>
      <c r="G30" s="126">
        <f>+Cronograma!F16</f>
        <v>60.280699042372547</v>
      </c>
      <c r="H30" s="126">
        <f>+Cronograma!G16</f>
        <v>119.46065097872888</v>
      </c>
      <c r="I30" s="126">
        <f>+Cronograma!H16</f>
        <v>15.9</v>
      </c>
      <c r="J30" s="126">
        <f>+Cronograma!I16</f>
        <v>0</v>
      </c>
      <c r="K30" s="126">
        <f>+Cronograma!J16</f>
        <v>135.36065097872887</v>
      </c>
      <c r="L30" s="110"/>
    </row>
    <row r="31" spans="1:12" ht="15.75" thickBot="1">
      <c r="A31" s="101">
        <f t="shared" ref="A31:D31" si="2">+A10</f>
        <v>45293</v>
      </c>
      <c r="B31" s="102">
        <f t="shared" si="2"/>
        <v>45331</v>
      </c>
      <c r="C31" s="102">
        <f t="shared" si="2"/>
        <v>45356</v>
      </c>
      <c r="D31" s="106">
        <f t="shared" si="2"/>
        <v>60</v>
      </c>
      <c r="E31" s="126">
        <f>+Cronograma!D16</f>
        <v>940.82004806364364</v>
      </c>
      <c r="F31" s="126">
        <f>+Cronograma!E17</f>
        <v>62.747360808373905</v>
      </c>
      <c r="G31" s="126">
        <f>+Cronograma!F17</f>
        <v>56.713290170354973</v>
      </c>
      <c r="H31" s="126">
        <f>+Cronograma!G17</f>
        <v>119.46065097872888</v>
      </c>
      <c r="I31" s="126">
        <f>+Cronograma!H17</f>
        <v>15.9</v>
      </c>
      <c r="J31" s="126">
        <f>+Cronograma!I17</f>
        <v>0</v>
      </c>
      <c r="K31" s="126">
        <f>+Cronograma!J17</f>
        <v>135.36065097872887</v>
      </c>
    </row>
    <row r="32" spans="1:12" ht="15.75" thickBot="1">
      <c r="A32" s="101">
        <f t="shared" ref="A32:D32" si="3">+A11</f>
        <v>45293</v>
      </c>
      <c r="B32" s="102">
        <f t="shared" si="3"/>
        <v>45362</v>
      </c>
      <c r="C32" s="102">
        <f t="shared" si="3"/>
        <v>45387</v>
      </c>
      <c r="D32" s="106">
        <f t="shared" si="3"/>
        <v>90</v>
      </c>
      <c r="E32" s="126">
        <f>+Cronograma!D17</f>
        <v>878.07268725526978</v>
      </c>
      <c r="F32" s="126">
        <f>+Cronograma!E18</f>
        <v>66.529815580966655</v>
      </c>
      <c r="G32" s="126">
        <f>+Cronograma!F18</f>
        <v>52.930835397762223</v>
      </c>
      <c r="H32" s="126">
        <f>+Cronograma!G18</f>
        <v>119.46065097872888</v>
      </c>
      <c r="I32" s="126">
        <f>+Cronograma!H18</f>
        <v>15.9</v>
      </c>
      <c r="J32" s="126">
        <f>+Cronograma!I18</f>
        <v>0</v>
      </c>
      <c r="K32" s="126">
        <f>+Cronograma!J18</f>
        <v>135.36065097872887</v>
      </c>
    </row>
    <row r="33" spans="1:11" ht="15.75" thickBot="1">
      <c r="A33" s="111">
        <f t="shared" ref="A33:D33" si="4">+A12</f>
        <v>45293</v>
      </c>
      <c r="B33" s="125">
        <f t="shared" si="4"/>
        <v>45392</v>
      </c>
      <c r="C33" s="125">
        <f t="shared" si="4"/>
        <v>45417</v>
      </c>
      <c r="D33" s="112">
        <f t="shared" si="4"/>
        <v>120</v>
      </c>
      <c r="E33" s="113">
        <f>+Cronograma!D18</f>
        <v>811.54287167430311</v>
      </c>
      <c r="F33" s="113">
        <f>+Cronograma!E19</f>
        <v>70.540279371347452</v>
      </c>
      <c r="G33" s="113">
        <f>+Cronograma!F19</f>
        <v>48.920371607381426</v>
      </c>
      <c r="H33" s="113">
        <f>+Cronograma!G19</f>
        <v>119.46065097872888</v>
      </c>
      <c r="I33" s="113">
        <f>+Cronograma!H19</f>
        <v>15.9</v>
      </c>
      <c r="J33" s="113">
        <f>+Cronograma!I19</f>
        <v>0</v>
      </c>
      <c r="K33" s="113">
        <f>+Cronograma!J19</f>
        <v>135.36065097872887</v>
      </c>
    </row>
    <row r="34" spans="1:11" ht="15.75" thickBot="1">
      <c r="A34" s="111">
        <f t="shared" ref="A34:D34" si="5">+A13</f>
        <v>45293</v>
      </c>
      <c r="B34" s="125">
        <f t="shared" si="5"/>
        <v>45422</v>
      </c>
      <c r="C34" s="125">
        <f t="shared" si="5"/>
        <v>45448</v>
      </c>
      <c r="D34" s="112">
        <f t="shared" si="5"/>
        <v>150</v>
      </c>
      <c r="E34" s="113">
        <f>+Cronograma!D19</f>
        <v>741.00259230295569</v>
      </c>
      <c r="F34" s="113">
        <f>+Cronograma!E20</f>
        <v>74.792496722496523</v>
      </c>
      <c r="G34" s="113">
        <f>+Cronograma!F20</f>
        <v>44.668154256232356</v>
      </c>
      <c r="H34" s="113">
        <f>+Cronograma!G20</f>
        <v>119.46065097872888</v>
      </c>
      <c r="I34" s="113">
        <f>+Cronograma!H20</f>
        <v>15.9</v>
      </c>
      <c r="J34" s="113">
        <f>+Cronograma!I20</f>
        <v>0</v>
      </c>
      <c r="K34" s="113">
        <f>+Cronograma!J20</f>
        <v>135.36065097872887</v>
      </c>
    </row>
    <row r="35" spans="1:11" ht="15.75" thickBot="1">
      <c r="A35" s="111">
        <f t="shared" ref="A35:D35" si="6">+A14</f>
        <v>45293</v>
      </c>
      <c r="B35" s="125">
        <f t="shared" si="6"/>
        <v>45453</v>
      </c>
      <c r="C35" s="125">
        <f t="shared" si="6"/>
        <v>45478</v>
      </c>
      <c r="D35" s="112">
        <f t="shared" si="6"/>
        <v>180</v>
      </c>
      <c r="E35" s="113">
        <f>+Cronograma!D20</f>
        <v>666.21009558045921</v>
      </c>
      <c r="F35" s="113">
        <f>+Cronograma!E21</f>
        <v>79.301040708052966</v>
      </c>
      <c r="G35" s="113">
        <f>+Cronograma!F21</f>
        <v>40.159610270675905</v>
      </c>
      <c r="H35" s="113">
        <f>+Cronograma!G21</f>
        <v>119.46065097872888</v>
      </c>
      <c r="I35" s="113">
        <f>+Cronograma!H21</f>
        <v>15.9</v>
      </c>
      <c r="J35" s="113">
        <f>+Cronograma!I21</f>
        <v>0</v>
      </c>
      <c r="K35" s="113">
        <f>+Cronograma!J21</f>
        <v>135.36065097872887</v>
      </c>
    </row>
    <row r="36" spans="1:11" ht="15.75" thickBot="1">
      <c r="A36" s="101">
        <f t="shared" ref="A36:D36" si="7">+A15</f>
        <v>45293</v>
      </c>
      <c r="B36" s="102">
        <f t="shared" si="7"/>
        <v>45483</v>
      </c>
      <c r="C36" s="102">
        <f t="shared" si="7"/>
        <v>45509</v>
      </c>
      <c r="D36" s="106">
        <f t="shared" si="7"/>
        <v>210</v>
      </c>
      <c r="E36" s="126">
        <f>+Cronograma!D21</f>
        <v>586.90905487240627</v>
      </c>
      <c r="F36" s="126">
        <f>+Cronograma!E22</f>
        <v>84.081362876722039</v>
      </c>
      <c r="G36" s="126">
        <f>+Cronograma!F22</f>
        <v>35.379288102006832</v>
      </c>
      <c r="H36" s="126">
        <f>+Cronograma!G22</f>
        <v>119.46065097872888</v>
      </c>
      <c r="I36" s="126">
        <f>+Cronograma!H22</f>
        <v>15.9</v>
      </c>
      <c r="J36" s="126">
        <f>+Cronograma!I22</f>
        <v>0</v>
      </c>
      <c r="K36" s="126">
        <f>+Cronograma!J22</f>
        <v>135.36065097872887</v>
      </c>
    </row>
    <row r="37" spans="1:11" ht="15.75" thickBot="1">
      <c r="A37" s="101">
        <f t="shared" ref="A37:D37" si="8">+A16</f>
        <v>45293</v>
      </c>
      <c r="B37" s="102">
        <f t="shared" si="8"/>
        <v>45513</v>
      </c>
      <c r="C37" s="102">
        <f t="shared" si="8"/>
        <v>45540</v>
      </c>
      <c r="D37" s="106">
        <f t="shared" si="8"/>
        <v>240</v>
      </c>
      <c r="E37" s="126">
        <f>+Cronograma!D22</f>
        <v>502.82769199568423</v>
      </c>
      <c r="F37" s="126">
        <f>+Cronograma!E23</f>
        <v>89.149846207366238</v>
      </c>
      <c r="G37" s="126">
        <f>+Cronograma!F23</f>
        <v>30.310804771362637</v>
      </c>
      <c r="H37" s="126">
        <f>+Cronograma!G23</f>
        <v>119.46065097872888</v>
      </c>
      <c r="I37" s="126">
        <f>+Cronograma!H23</f>
        <v>15.9</v>
      </c>
      <c r="J37" s="126">
        <f>+Cronograma!I23</f>
        <v>0</v>
      </c>
      <c r="K37" s="126">
        <f>+Cronograma!J23</f>
        <v>135.36065097872887</v>
      </c>
    </row>
    <row r="38" spans="1:11" ht="15.75" thickBot="1">
      <c r="A38" s="101">
        <f t="shared" ref="A38:D38" si="9">+A17</f>
        <v>45293</v>
      </c>
      <c r="B38" s="102">
        <f t="shared" si="9"/>
        <v>45545</v>
      </c>
      <c r="C38" s="102">
        <f t="shared" si="9"/>
        <v>45570</v>
      </c>
      <c r="D38" s="106">
        <f t="shared" si="9"/>
        <v>270</v>
      </c>
      <c r="E38" s="126">
        <f>+Cronograma!D23</f>
        <v>413.677845788318</v>
      </c>
      <c r="F38" s="126">
        <f>+Cronograma!E24</f>
        <v>94.523861256266287</v>
      </c>
      <c r="G38" s="126">
        <f>+Cronograma!F24</f>
        <v>24.936789722462596</v>
      </c>
      <c r="H38" s="126">
        <f>+Cronograma!G24</f>
        <v>119.46065097872888</v>
      </c>
      <c r="I38" s="126">
        <f>+Cronograma!H24</f>
        <v>14.47872460259113</v>
      </c>
      <c r="J38" s="126">
        <f>+Cronograma!I24</f>
        <v>0</v>
      </c>
      <c r="K38" s="126">
        <f>+Cronograma!J24</f>
        <v>133.93937558132001</v>
      </c>
    </row>
    <row r="39" spans="1:11" ht="15.75" thickBot="1">
      <c r="A39" s="101">
        <f t="shared" ref="A39:D39" si="10">+A18</f>
        <v>45293</v>
      </c>
      <c r="B39" s="102">
        <f t="shared" si="10"/>
        <v>45575</v>
      </c>
      <c r="C39" s="102">
        <f t="shared" si="10"/>
        <v>45601</v>
      </c>
      <c r="D39" s="106">
        <f t="shared" si="10"/>
        <v>300</v>
      </c>
      <c r="E39" s="126">
        <f>+Cronograma!D24</f>
        <v>319.15398453205171</v>
      </c>
      <c r="F39" s="126">
        <f>+Cronograma!E25</f>
        <v>100.22182568897824</v>
      </c>
      <c r="G39" s="126">
        <f>+Cronograma!F25</f>
        <v>19.238825289750629</v>
      </c>
      <c r="H39" s="126">
        <f>+Cronograma!G25</f>
        <v>119.46065097872888</v>
      </c>
      <c r="I39" s="126">
        <f>+Cronograma!H25</f>
        <v>11.170389458621811</v>
      </c>
      <c r="J39" s="126">
        <f>+Cronograma!I25</f>
        <v>0</v>
      </c>
      <c r="K39" s="126">
        <f>+Cronograma!J25</f>
        <v>130.63104043735069</v>
      </c>
    </row>
    <row r="40" spans="1:11" ht="15.75" thickBot="1">
      <c r="A40" s="101">
        <f t="shared" ref="A40:D40" si="11">+A19</f>
        <v>45293</v>
      </c>
      <c r="B40" s="102">
        <f t="shared" si="11"/>
        <v>45607</v>
      </c>
      <c r="C40" s="102">
        <f t="shared" si="11"/>
        <v>45631</v>
      </c>
      <c r="D40" s="106">
        <f t="shared" si="11"/>
        <v>330</v>
      </c>
      <c r="E40" s="126">
        <f>+Cronograma!D25</f>
        <v>218.93215884307347</v>
      </c>
      <c r="F40" s="126">
        <f>+Cronograma!E26</f>
        <v>106.26326740081267</v>
      </c>
      <c r="G40" s="126">
        <f>+Cronograma!F26</f>
        <v>13.197383577916213</v>
      </c>
      <c r="H40" s="126">
        <f>+Cronograma!G26</f>
        <v>119.46065097872888</v>
      </c>
      <c r="I40" s="126">
        <f>+Cronograma!H26</f>
        <v>7.6626255595075721</v>
      </c>
      <c r="J40" s="126">
        <f>+Cronograma!I26</f>
        <v>0</v>
      </c>
      <c r="K40" s="126">
        <f>+Cronograma!J26</f>
        <v>127.12327653823645</v>
      </c>
    </row>
    <row r="41" spans="1:11" ht="15.75" thickBot="1">
      <c r="A41" s="101">
        <f t="shared" ref="A41:D41" si="12">+A20</f>
        <v>45293</v>
      </c>
      <c r="B41" s="102">
        <f t="shared" si="12"/>
        <v>45636</v>
      </c>
      <c r="C41" s="102">
        <f t="shared" si="12"/>
        <v>45662</v>
      </c>
      <c r="D41" s="106">
        <f t="shared" si="12"/>
        <v>360</v>
      </c>
      <c r="E41" s="126">
        <f>+Cronograma!D26</f>
        <v>112.6688914422608</v>
      </c>
      <c r="F41" s="126">
        <f>+Cronograma!E27</f>
        <v>112.66889144226022</v>
      </c>
      <c r="G41" s="126">
        <f>+Cronograma!F27</f>
        <v>6.7917595364686667</v>
      </c>
      <c r="H41" s="126">
        <f>+Cronograma!G27</f>
        <v>119.46065097872888</v>
      </c>
      <c r="I41" s="126">
        <f>+Cronograma!H27</f>
        <v>3.9434112004791282</v>
      </c>
      <c r="J41" s="126">
        <f>+Cronograma!I27</f>
        <v>68</v>
      </c>
      <c r="K41" s="126">
        <f>+Cronograma!J27</f>
        <v>191.40406217920801</v>
      </c>
    </row>
    <row r="44" spans="1:11">
      <c r="A44" s="123" t="s">
        <v>89</v>
      </c>
      <c r="D44" s="98"/>
    </row>
    <row r="46" spans="1:11" ht="38.25">
      <c r="A46" s="114" t="s">
        <v>78</v>
      </c>
      <c r="B46" s="114" t="s">
        <v>79</v>
      </c>
      <c r="C46" s="114" t="s">
        <v>80</v>
      </c>
      <c r="D46" s="114" t="s">
        <v>81</v>
      </c>
      <c r="E46" s="114" t="s">
        <v>82</v>
      </c>
      <c r="F46" s="114" t="s">
        <v>83</v>
      </c>
      <c r="G46" s="115" t="s">
        <v>84</v>
      </c>
    </row>
    <row r="47" spans="1:11">
      <c r="A47" s="116" t="s">
        <v>85</v>
      </c>
      <c r="B47" s="117">
        <f>+C33</f>
        <v>45417</v>
      </c>
      <c r="C47" s="117">
        <f>+C34</f>
        <v>45448</v>
      </c>
      <c r="D47" s="116">
        <f>C47-B47</f>
        <v>31</v>
      </c>
      <c r="E47" s="118">
        <f>+K33</f>
        <v>135.36065097872887</v>
      </c>
      <c r="F47" s="119">
        <f>F33*((1+$B$4)^D47-1)</f>
        <v>4.3982891511584521</v>
      </c>
      <c r="G47" s="119">
        <f>E47+F47</f>
        <v>139.75894012988732</v>
      </c>
    </row>
    <row r="48" spans="1:11">
      <c r="A48" s="116" t="s">
        <v>86</v>
      </c>
      <c r="B48" s="117">
        <f t="shared" ref="B48:B49" si="13">+C34</f>
        <v>45448</v>
      </c>
      <c r="C48" s="117">
        <f t="shared" ref="C48:C49" si="14">+C35</f>
        <v>45478</v>
      </c>
      <c r="D48" s="116">
        <f>C48-B48</f>
        <v>30</v>
      </c>
      <c r="E48" s="118">
        <f t="shared" ref="E48:E49" si="15">+K34</f>
        <v>135.36065097872887</v>
      </c>
      <c r="F48" s="119">
        <f>F34*((1+$B$4)^D48-1)</f>
        <v>4.5085439855563649</v>
      </c>
      <c r="G48" s="119">
        <f t="shared" ref="G48:G49" si="16">E48+F48</f>
        <v>139.86919496428524</v>
      </c>
    </row>
    <row r="49" spans="1:8">
      <c r="A49" s="116" t="s">
        <v>87</v>
      </c>
      <c r="B49" s="117">
        <f t="shared" si="13"/>
        <v>45478</v>
      </c>
      <c r="C49" s="117">
        <f t="shared" si="14"/>
        <v>45509</v>
      </c>
      <c r="D49" s="116">
        <f>C49-B49</f>
        <v>31</v>
      </c>
      <c r="E49" s="118">
        <f t="shared" si="15"/>
        <v>135.36065097872887</v>
      </c>
      <c r="F49" s="119">
        <f>F35*((1+$B$4)^D49-1)</f>
        <v>4.9445353793633773</v>
      </c>
      <c r="G49" s="119">
        <f t="shared" si="16"/>
        <v>140.30518635809224</v>
      </c>
    </row>
    <row r="50" spans="1:8">
      <c r="A50" s="120"/>
      <c r="B50" s="120"/>
      <c r="C50" s="120"/>
      <c r="D50" s="120"/>
      <c r="E50" s="121">
        <f>SUM(E47:E49)</f>
        <v>406.08195293618661</v>
      </c>
      <c r="F50" s="121">
        <f>SUM(F47:F49)</f>
        <v>13.851368516078193</v>
      </c>
      <c r="G50" s="121">
        <f>SUM(G47:G49)</f>
        <v>419.93332145226475</v>
      </c>
    </row>
    <row r="53" spans="1:8" ht="38.25">
      <c r="A53" s="114" t="s">
        <v>78</v>
      </c>
      <c r="B53" s="114" t="s">
        <v>79</v>
      </c>
      <c r="C53" s="114" t="s">
        <v>80</v>
      </c>
      <c r="D53" s="114" t="s">
        <v>81</v>
      </c>
      <c r="E53" s="114" t="s">
        <v>82</v>
      </c>
      <c r="F53" s="114" t="s">
        <v>83</v>
      </c>
      <c r="G53" s="115" t="s">
        <v>84</v>
      </c>
    </row>
    <row r="54" spans="1:8">
      <c r="A54" s="116" t="s">
        <v>85</v>
      </c>
      <c r="B54" s="117">
        <v>45235</v>
      </c>
      <c r="C54" s="117">
        <v>45265</v>
      </c>
      <c r="D54" s="116">
        <v>6</v>
      </c>
      <c r="E54" s="118">
        <f>+K33</f>
        <v>135.36065097872887</v>
      </c>
      <c r="F54" s="119">
        <f>F40*((1+$B$4)^D54-1)</f>
        <v>1.2513061571987469</v>
      </c>
      <c r="G54" s="119">
        <f>E54+F54</f>
        <v>136.61195713592761</v>
      </c>
      <c r="H54" s="110">
        <f>+E54+E54+F54</f>
        <v>271.97260811465651</v>
      </c>
    </row>
    <row r="58" spans="1:8">
      <c r="A58" s="107" t="s">
        <v>90</v>
      </c>
      <c r="D58" s="127">
        <f>+K33*0.005%</f>
        <v>6.7680325489364443E-3</v>
      </c>
    </row>
    <row r="60" spans="1:8">
      <c r="A60" t="s">
        <v>23</v>
      </c>
    </row>
    <row r="61" spans="1:8">
      <c r="A61" t="s">
        <v>94</v>
      </c>
      <c r="B61">
        <f>1000/24</f>
        <v>41.666666666666664</v>
      </c>
    </row>
    <row r="62" spans="1:8">
      <c r="A62" t="s">
        <v>56</v>
      </c>
      <c r="B62">
        <f>+E30*B3</f>
        <v>60.280699042372547</v>
      </c>
    </row>
    <row r="63" spans="1:8">
      <c r="A63" t="s">
        <v>95</v>
      </c>
      <c r="B63" s="110">
        <f>+B61+B62+15.9</f>
        <v>117.84736570903922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z U 1 z W C 7 s s l e l A A A A 9 g A A A B I A H A B D b 2 5 m a W c v U G F j a 2 F n Z S 5 4 b W w g o h g A K K A U A A A A A A A A A A A A A A A A A A A A A A A A A A A A h Y 8 x D o I w G I W v Q r r T l p q o I T 9 l M G 6 S k J g Y 1 6 Z U a I B i a L H c z c E j e Q U x i r o 5 v u 9 9 w 3 v 3 6 w 3 S s W 2 C i + q t 7 k y C I k x R o I z s C m 3 K B A 3 u F K 5 R y i E X s h a l C i b Z 2 H i 0 R Y I q 5 8 4 x I d 5 7 7 B e 4 6 0 v C K I 3 I M d v t Z a V a g T 6 y / i + H 2 l g n j F S I w + E 1 h j M c s S V m b I U p k B l C p s 1 X Y N P e Z / s D Y T M 0 b u g V V z b M t 0 D m C O T 9 g T 8 A U E s D B B Q A A g A I A M 1 N c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T X N Y K I p H u A 4 A A A A R A A A A E w A c A E Z v c m 1 1 b G F z L 1 N l Y 3 R p b 2 4 x L m 0 g o h g A K K A U A A A A A A A A A A A A A A A A A A A A A A A A A A A A K 0 5 N L s n M z 1 M I h t C G 1 g B Q S w E C L Q A U A A I A C A D N T X N Y L u y y V 6 U A A A D 2 A A A A E g A A A A A A A A A A A A A A A A A A A A A A Q 2 9 u Z m l n L 1 B h Y 2 t h Z 2 U u e G 1 s U E s B A i 0 A F A A C A A g A z U 1 z W A / K 6 a u k A A A A 6 Q A A A B M A A A A A A A A A A A A A A A A A 8 Q A A A F t D b 2 5 0 Z W 5 0 X 1 R 5 c G V z X S 5 4 b W x Q S w E C L Q A U A A I A C A D N T X N Y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H n v b G y x D R 0 i d 0 r j p w U S Y e Q A A A A A C A A A A A A A D Z g A A w A A A A B A A A A A o E V g L O v b E v l 2 d v / y 5 U x v J A A A A A A S A A A C g A A A A E A A A A H J + Y 8 C g T E m Y i A E Z a 8 o 1 D 5 V Q A A A A H A n F w f k h W g O Q Y t 4 0 f F i f 0 h 8 H U t G x 3 x 3 g t Z Q y R 6 6 y U w N g U e D w 8 a r u A 7 x 7 Q B c g n o d C g l 4 f x H C 5 D z b 5 C F l i w X E T t I J f x I S c 2 e X H 5 o X Y g P Y J z b M U A A A A D z W r f A S h E M R l 1 Q A p t y K l f J i u e 8 Y = < / D a t a M a s h u p > 
</file>

<file path=customXml/itemProps1.xml><?xml version="1.0" encoding="utf-8"?>
<ds:datastoreItem xmlns:ds="http://schemas.openxmlformats.org/officeDocument/2006/customXml" ds:itemID="{093BBA6F-C2AD-429B-8E04-084130EDD67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Simulador</vt:lpstr>
      <vt:lpstr>Cronograma Pago diferido</vt:lpstr>
      <vt:lpstr>Hoja1</vt:lpstr>
      <vt:lpstr>Cronograma</vt:lpstr>
      <vt:lpstr>Etiquetas</vt:lpstr>
      <vt:lpstr>formulas y ejemplos</vt:lpstr>
      <vt:lpstr>Cuotas</vt:lpstr>
      <vt:lpstr>Opcion</vt:lpstr>
      <vt:lpstr>Revolvente</vt:lpstr>
      <vt:lpstr>selección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PAVEL REYNALDE LAURENTE</dc:creator>
  <cp:lastModifiedBy>CLAUDIA ISABEL TOVAR PABLO</cp:lastModifiedBy>
  <dcterms:created xsi:type="dcterms:W3CDTF">2019-02-20T23:21:29Z</dcterms:created>
  <dcterms:modified xsi:type="dcterms:W3CDTF">2024-03-19T18:03:16Z</dcterms:modified>
</cp:coreProperties>
</file>